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4\"/>
    </mc:Choice>
  </mc:AlternateContent>
  <xr:revisionPtr revIDLastSave="0" documentId="8_{9520F59B-8BE4-4997-B7ED-B57506DE0F89}" xr6:coauthVersionLast="37" xr6:coauthVersionMax="37" xr10:uidLastSave="{00000000-0000-0000-0000-000000000000}"/>
  <bookViews>
    <workbookView xWindow="0" yWindow="0" windowWidth="20490" windowHeight="6945" tabRatio="684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ПЦМ'!$A$1:$P$307</definedName>
  </definedNames>
  <calcPr calcId="179021" fullCalcOnLoad="1"/>
</workbook>
</file>

<file path=xl/calcChain.xml><?xml version="1.0" encoding="utf-8"?>
<calcChain xmlns="http://schemas.openxmlformats.org/spreadsheetml/2006/main">
  <c r="F66" i="4" l="1"/>
  <c r="P103" i="4"/>
  <c r="F243" i="4"/>
  <c r="E262" i="4"/>
  <c r="P262" i="4" s="1"/>
  <c r="F260" i="4"/>
  <c r="I260" i="4"/>
  <c r="E260" i="4"/>
  <c r="E259" i="4"/>
  <c r="O82" i="4"/>
  <c r="N109" i="4"/>
  <c r="J109" i="4" s="1"/>
  <c r="P109" i="4" s="1"/>
  <c r="N77" i="4"/>
  <c r="N82" i="4"/>
  <c r="F98" i="4"/>
  <c r="E72" i="4"/>
  <c r="E109" i="4"/>
  <c r="E108" i="4"/>
  <c r="E288" i="4"/>
  <c r="E296" i="4"/>
  <c r="E295" i="4"/>
  <c r="N294" i="4"/>
  <c r="J294" i="4" s="1"/>
  <c r="P294" i="4" s="1"/>
  <c r="N293" i="4"/>
  <c r="J293" i="4" s="1"/>
  <c r="P293" i="4" s="1"/>
  <c r="K290" i="4"/>
  <c r="L290" i="4"/>
  <c r="M290" i="4"/>
  <c r="O290" i="4"/>
  <c r="N292" i="4"/>
  <c r="J292" i="4"/>
  <c r="E292" i="4"/>
  <c r="O276" i="4"/>
  <c r="N276" i="4" s="1"/>
  <c r="N113" i="4"/>
  <c r="J113" i="4" s="1"/>
  <c r="N168" i="4"/>
  <c r="O166" i="4"/>
  <c r="O184" i="4"/>
  <c r="O183" i="4" s="1"/>
  <c r="N183" i="4" s="1"/>
  <c r="J183" i="4"/>
  <c r="N184" i="4"/>
  <c r="J184" i="4" s="1"/>
  <c r="N185" i="4"/>
  <c r="J185" i="4"/>
  <c r="E182" i="4"/>
  <c r="E183" i="4"/>
  <c r="E184" i="4"/>
  <c r="E185" i="4"/>
  <c r="P185" i="4" s="1"/>
  <c r="J182" i="4"/>
  <c r="P182" i="4"/>
  <c r="E278" i="4"/>
  <c r="E279" i="4"/>
  <c r="N278" i="4"/>
  <c r="J278" i="4"/>
  <c r="N279" i="4"/>
  <c r="J279" i="4" s="1"/>
  <c r="N106" i="4"/>
  <c r="J106" i="4"/>
  <c r="P106" i="4"/>
  <c r="N105" i="4"/>
  <c r="J105" i="4" s="1"/>
  <c r="E105" i="4"/>
  <c r="P105" i="4" s="1"/>
  <c r="F104" i="4"/>
  <c r="G104" i="4"/>
  <c r="H104" i="4"/>
  <c r="I104" i="4"/>
  <c r="K104" i="4"/>
  <c r="L104" i="4"/>
  <c r="M104" i="4"/>
  <c r="O104" i="4"/>
  <c r="F163" i="4"/>
  <c r="E232" i="4"/>
  <c r="F298" i="4"/>
  <c r="F297" i="4"/>
  <c r="G298" i="4"/>
  <c r="G297" i="4" s="1"/>
  <c r="H298" i="4"/>
  <c r="I298" i="4"/>
  <c r="I297" i="4" s="1"/>
  <c r="N302" i="4"/>
  <c r="J302" i="4"/>
  <c r="P302" i="4" s="1"/>
  <c r="K298" i="4"/>
  <c r="L298" i="4"/>
  <c r="L297" i="4"/>
  <c r="M298" i="4"/>
  <c r="M297" i="4" s="1"/>
  <c r="O298" i="4"/>
  <c r="O297" i="4"/>
  <c r="E300" i="4"/>
  <c r="P300" i="4" s="1"/>
  <c r="F111" i="4"/>
  <c r="F68" i="4"/>
  <c r="G68" i="4"/>
  <c r="H68" i="4"/>
  <c r="I68" i="4"/>
  <c r="P176" i="4"/>
  <c r="F41" i="4"/>
  <c r="G41" i="4"/>
  <c r="H41" i="4"/>
  <c r="I41" i="4"/>
  <c r="K41" i="4"/>
  <c r="L41" i="4"/>
  <c r="M41" i="4"/>
  <c r="O41" i="4"/>
  <c r="N46" i="4"/>
  <c r="J46" i="4" s="1"/>
  <c r="J41" i="4" s="1"/>
  <c r="E46" i="4"/>
  <c r="E41" i="4" s="1"/>
  <c r="N281" i="4"/>
  <c r="J281" i="4"/>
  <c r="P281" i="4"/>
  <c r="O69" i="4"/>
  <c r="N69" i="4" s="1"/>
  <c r="J69" i="4" s="1"/>
  <c r="P69" i="4"/>
  <c r="N108" i="4"/>
  <c r="J108" i="4" s="1"/>
  <c r="N280" i="4"/>
  <c r="J280" i="4"/>
  <c r="P280" i="4" s="1"/>
  <c r="N101" i="4"/>
  <c r="J101" i="4"/>
  <c r="N102" i="4"/>
  <c r="J102" i="4" s="1"/>
  <c r="J68" i="4" s="1"/>
  <c r="N107" i="4"/>
  <c r="E107" i="4"/>
  <c r="N225" i="4"/>
  <c r="F223" i="4"/>
  <c r="G223" i="4"/>
  <c r="H223" i="4"/>
  <c r="I223" i="4"/>
  <c r="K223" i="4"/>
  <c r="L223" i="4"/>
  <c r="M223" i="4"/>
  <c r="O223" i="4"/>
  <c r="E225" i="4"/>
  <c r="F40" i="4"/>
  <c r="G40" i="4"/>
  <c r="H40" i="4"/>
  <c r="I40" i="4"/>
  <c r="K40" i="4"/>
  <c r="L40" i="4"/>
  <c r="M40" i="4"/>
  <c r="O40" i="4"/>
  <c r="N301" i="4"/>
  <c r="J301" i="4"/>
  <c r="P301" i="4" s="1"/>
  <c r="E276" i="4"/>
  <c r="E277" i="4"/>
  <c r="N277" i="4"/>
  <c r="J277" i="4"/>
  <c r="P277" i="4" s="1"/>
  <c r="E190" i="4"/>
  <c r="P190" i="4" s="1"/>
  <c r="O66" i="4"/>
  <c r="N66" i="4" s="1"/>
  <c r="J66" i="4" s="1"/>
  <c r="N87" i="4"/>
  <c r="J87" i="4"/>
  <c r="E23" i="4"/>
  <c r="N23" i="4"/>
  <c r="J23" i="4" s="1"/>
  <c r="P23" i="4"/>
  <c r="E303" i="4"/>
  <c r="N51" i="4"/>
  <c r="J51" i="4" s="1"/>
  <c r="P51" i="4"/>
  <c r="N303" i="4"/>
  <c r="J303" i="4" s="1"/>
  <c r="J284" i="4"/>
  <c r="P284" i="4"/>
  <c r="O67" i="4"/>
  <c r="N81" i="4"/>
  <c r="N76" i="4"/>
  <c r="N67" i="4"/>
  <c r="J67" i="4" s="1"/>
  <c r="P93" i="4"/>
  <c r="P94" i="4"/>
  <c r="P97" i="4"/>
  <c r="E102" i="4"/>
  <c r="E68" i="4"/>
  <c r="E67" i="4"/>
  <c r="P67" i="4" s="1"/>
  <c r="E66" i="4"/>
  <c r="P66" i="4" s="1"/>
  <c r="F65" i="4"/>
  <c r="O39" i="4"/>
  <c r="F39" i="4"/>
  <c r="E39" i="4" s="1"/>
  <c r="L38" i="4"/>
  <c r="M38" i="4"/>
  <c r="O38" i="4"/>
  <c r="K38" i="4"/>
  <c r="F38" i="4"/>
  <c r="E38" i="4"/>
  <c r="G37" i="4"/>
  <c r="F37" i="4"/>
  <c r="E37" i="4"/>
  <c r="N26" i="4"/>
  <c r="N25" i="4" s="1"/>
  <c r="N27" i="4"/>
  <c r="N34" i="4"/>
  <c r="J34" i="4" s="1"/>
  <c r="J296" i="4"/>
  <c r="J295" i="4" s="1"/>
  <c r="N282" i="4"/>
  <c r="J282" i="4" s="1"/>
  <c r="N196" i="4"/>
  <c r="J196" i="4"/>
  <c r="N248" i="4"/>
  <c r="J248" i="4"/>
  <c r="P248" i="4" s="1"/>
  <c r="N249" i="4"/>
  <c r="J249" i="4"/>
  <c r="P249" i="4"/>
  <c r="N250" i="4"/>
  <c r="J250" i="4" s="1"/>
  <c r="J283" i="4"/>
  <c r="P283" i="4"/>
  <c r="L31" i="4"/>
  <c r="M31" i="4"/>
  <c r="N31" i="4"/>
  <c r="K31" i="4"/>
  <c r="J31" i="4" s="1"/>
  <c r="P31" i="4" s="1"/>
  <c r="N30" i="4"/>
  <c r="J30" i="4"/>
  <c r="J32" i="4"/>
  <c r="P32" i="4" s="1"/>
  <c r="E229" i="4"/>
  <c r="E237" i="4"/>
  <c r="N237" i="4"/>
  <c r="J237" i="4" s="1"/>
  <c r="E87" i="4"/>
  <c r="E196" i="4"/>
  <c r="P196" i="4" s="1"/>
  <c r="F191" i="4"/>
  <c r="G191" i="4"/>
  <c r="H191" i="4"/>
  <c r="I191" i="4"/>
  <c r="K191" i="4"/>
  <c r="L191" i="4"/>
  <c r="M191" i="4"/>
  <c r="N191" i="4"/>
  <c r="O191" i="4"/>
  <c r="J192" i="4"/>
  <c r="J191" i="4"/>
  <c r="E192" i="4"/>
  <c r="E191" i="4" s="1"/>
  <c r="P191" i="4" s="1"/>
  <c r="F295" i="4"/>
  <c r="F286" i="4" s="1"/>
  <c r="F285" i="4" s="1"/>
  <c r="G295" i="4"/>
  <c r="G286" i="4"/>
  <c r="G285" i="4" s="1"/>
  <c r="H295" i="4"/>
  <c r="H286" i="4"/>
  <c r="H285" i="4"/>
  <c r="I295" i="4"/>
  <c r="I286" i="4" s="1"/>
  <c r="I285" i="4" s="1"/>
  <c r="K295" i="4"/>
  <c r="K286" i="4" s="1"/>
  <c r="K285" i="4" s="1"/>
  <c r="L295" i="4"/>
  <c r="L286" i="4"/>
  <c r="L285" i="4" s="1"/>
  <c r="L260" i="4"/>
  <c r="M295" i="4"/>
  <c r="M286" i="4"/>
  <c r="M285" i="4" s="1"/>
  <c r="M260" i="4"/>
  <c r="N295" i="4"/>
  <c r="O295" i="4"/>
  <c r="O286" i="4" s="1"/>
  <c r="O285" i="4" s="1"/>
  <c r="E291" i="4"/>
  <c r="N224" i="4"/>
  <c r="E224" i="4"/>
  <c r="F164" i="4"/>
  <c r="E164" i="4"/>
  <c r="P164" i="4"/>
  <c r="E162" i="4"/>
  <c r="P162" i="4" s="1"/>
  <c r="F160" i="4"/>
  <c r="E160" i="4"/>
  <c r="P160" i="4" s="1"/>
  <c r="F158" i="4"/>
  <c r="E158" i="4"/>
  <c r="P158" i="4"/>
  <c r="E165" i="4"/>
  <c r="P165" i="4" s="1"/>
  <c r="E163" i="4"/>
  <c r="P163" i="4"/>
  <c r="E161" i="4"/>
  <c r="P161" i="4" s="1"/>
  <c r="E159" i="4"/>
  <c r="P159" i="4"/>
  <c r="E157" i="4"/>
  <c r="P157" i="4" s="1"/>
  <c r="F156" i="4"/>
  <c r="E156" i="4"/>
  <c r="P156" i="4" s="1"/>
  <c r="E148" i="4"/>
  <c r="F116" i="4"/>
  <c r="E116" i="4"/>
  <c r="P116" i="4" s="1"/>
  <c r="N84" i="4"/>
  <c r="J84" i="4"/>
  <c r="N85" i="4"/>
  <c r="J85" i="4" s="1"/>
  <c r="N86" i="4"/>
  <c r="J86" i="4"/>
  <c r="E84" i="4"/>
  <c r="P84" i="4" s="1"/>
  <c r="E85" i="4"/>
  <c r="E86" i="4"/>
  <c r="P86" i="4"/>
  <c r="E95" i="4"/>
  <c r="O206" i="4"/>
  <c r="N207" i="4"/>
  <c r="J207" i="4"/>
  <c r="N208" i="4"/>
  <c r="J208" i="4" s="1"/>
  <c r="L206" i="4"/>
  <c r="L200" i="4"/>
  <c r="L199" i="4" s="1"/>
  <c r="M206" i="4"/>
  <c r="M200" i="4"/>
  <c r="M199" i="4"/>
  <c r="K206" i="4"/>
  <c r="K200" i="4" s="1"/>
  <c r="K199" i="4" s="1"/>
  <c r="G206" i="4"/>
  <c r="G200" i="4" s="1"/>
  <c r="G199" i="4" s="1"/>
  <c r="H206" i="4"/>
  <c r="H200" i="4"/>
  <c r="H199" i="4" s="1"/>
  <c r="I206" i="4"/>
  <c r="I200" i="4"/>
  <c r="F206" i="4"/>
  <c r="F200" i="4" s="1"/>
  <c r="F199" i="4" s="1"/>
  <c r="E207" i="4"/>
  <c r="P207" i="4"/>
  <c r="E208" i="4"/>
  <c r="P208" i="4" s="1"/>
  <c r="O188" i="4"/>
  <c r="N188" i="4"/>
  <c r="J188" i="4" s="1"/>
  <c r="N189" i="4"/>
  <c r="J189" i="4"/>
  <c r="F188" i="4"/>
  <c r="E188" i="4" s="1"/>
  <c r="E189" i="4"/>
  <c r="O98" i="4"/>
  <c r="N99" i="4"/>
  <c r="J99" i="4" s="1"/>
  <c r="N100" i="4"/>
  <c r="J100" i="4"/>
  <c r="L98" i="4"/>
  <c r="M98" i="4"/>
  <c r="K98" i="4"/>
  <c r="G98" i="4"/>
  <c r="H98" i="4"/>
  <c r="I98" i="4"/>
  <c r="E99" i="4"/>
  <c r="E100" i="4"/>
  <c r="E60" i="4"/>
  <c r="E62" i="4"/>
  <c r="P62" i="4" s="1"/>
  <c r="O59" i="4"/>
  <c r="N59" i="4"/>
  <c r="F59" i="4"/>
  <c r="F42" i="4" s="1"/>
  <c r="F36" i="4" s="1"/>
  <c r="N60" i="4"/>
  <c r="J60" i="4"/>
  <c r="N62" i="4"/>
  <c r="J62" i="4" s="1"/>
  <c r="L59" i="4"/>
  <c r="L42" i="4"/>
  <c r="L36" i="4"/>
  <c r="M59" i="4"/>
  <c r="M42" i="4" s="1"/>
  <c r="M36" i="4" s="1"/>
  <c r="K59" i="4"/>
  <c r="J59" i="4" s="1"/>
  <c r="G59" i="4"/>
  <c r="G42" i="4" s="1"/>
  <c r="G36" i="4" s="1"/>
  <c r="G166" i="4"/>
  <c r="H59" i="4"/>
  <c r="H42" i="4"/>
  <c r="H36" i="4" s="1"/>
  <c r="H166" i="4"/>
  <c r="H169" i="4"/>
  <c r="H219" i="4"/>
  <c r="H221" i="4"/>
  <c r="H260" i="4"/>
  <c r="H297" i="4"/>
  <c r="I59" i="4"/>
  <c r="N72" i="4"/>
  <c r="N55" i="4"/>
  <c r="J55" i="4" s="1"/>
  <c r="E55" i="4"/>
  <c r="N45" i="4"/>
  <c r="J45" i="4" s="1"/>
  <c r="E45" i="4"/>
  <c r="N44" i="4"/>
  <c r="J44" i="4" s="1"/>
  <c r="E44" i="4"/>
  <c r="N212" i="4"/>
  <c r="J212" i="4" s="1"/>
  <c r="N213" i="4"/>
  <c r="J213" i="4" s="1"/>
  <c r="N215" i="4"/>
  <c r="J215" i="4" s="1"/>
  <c r="N216" i="4"/>
  <c r="J216" i="4" s="1"/>
  <c r="N218" i="4"/>
  <c r="J218" i="4" s="1"/>
  <c r="N220" i="4"/>
  <c r="J220" i="4" s="1"/>
  <c r="E220" i="4"/>
  <c r="N222" i="4"/>
  <c r="J222" i="4"/>
  <c r="P222" i="4" s="1"/>
  <c r="E222" i="4"/>
  <c r="N229" i="4"/>
  <c r="J229" i="4"/>
  <c r="N231" i="4"/>
  <c r="J231" i="4" s="1"/>
  <c r="N232" i="4"/>
  <c r="J232" i="4"/>
  <c r="P232" i="4" s="1"/>
  <c r="N233" i="4"/>
  <c r="J233" i="4" s="1"/>
  <c r="N234" i="4"/>
  <c r="J234" i="4"/>
  <c r="P234" i="4" s="1"/>
  <c r="N235" i="4"/>
  <c r="J235" i="4" s="1"/>
  <c r="N236" i="4"/>
  <c r="J236" i="4"/>
  <c r="N238" i="4"/>
  <c r="J238" i="4" s="1"/>
  <c r="N239" i="4"/>
  <c r="J239" i="4"/>
  <c r="N241" i="4"/>
  <c r="J241" i="4" s="1"/>
  <c r="N242" i="4"/>
  <c r="J242" i="4"/>
  <c r="N244" i="4"/>
  <c r="J244" i="4" s="1"/>
  <c r="N245" i="4"/>
  <c r="J245" i="4" s="1"/>
  <c r="N246" i="4"/>
  <c r="J246" i="4" s="1"/>
  <c r="N247" i="4"/>
  <c r="J247" i="4" s="1"/>
  <c r="P247" i="4" s="1"/>
  <c r="N228" i="4"/>
  <c r="J228" i="4"/>
  <c r="O230" i="4"/>
  <c r="N230" i="4" s="1"/>
  <c r="O243" i="4"/>
  <c r="N243" i="4" s="1"/>
  <c r="N266" i="4"/>
  <c r="J266" i="4" s="1"/>
  <c r="N267" i="4"/>
  <c r="J267" i="4"/>
  <c r="N268" i="4"/>
  <c r="J268" i="4" s="1"/>
  <c r="N259" i="4"/>
  <c r="J259" i="4" s="1"/>
  <c r="N261" i="4"/>
  <c r="J261" i="4" s="1"/>
  <c r="F212" i="4"/>
  <c r="E212" i="4" s="1"/>
  <c r="E233" i="4"/>
  <c r="E234" i="4"/>
  <c r="E235" i="4"/>
  <c r="E231" i="4"/>
  <c r="E96" i="4"/>
  <c r="P96" i="4" s="1"/>
  <c r="E299" i="4"/>
  <c r="G65" i="4"/>
  <c r="H65" i="4"/>
  <c r="I65" i="4"/>
  <c r="E65" i="4" s="1"/>
  <c r="G217" i="4"/>
  <c r="H217" i="4"/>
  <c r="I217" i="4"/>
  <c r="E217" i="4" s="1"/>
  <c r="K217" i="4"/>
  <c r="L217" i="4"/>
  <c r="M217" i="4"/>
  <c r="O217" i="4"/>
  <c r="F217" i="4"/>
  <c r="E218" i="4"/>
  <c r="P218" i="4" s="1"/>
  <c r="L265" i="4"/>
  <c r="M265" i="4"/>
  <c r="O265" i="4"/>
  <c r="N265" i="4" s="1"/>
  <c r="K265" i="4"/>
  <c r="J265" i="4" s="1"/>
  <c r="E268" i="4"/>
  <c r="E266" i="4"/>
  <c r="P266" i="4" s="1"/>
  <c r="E267" i="4"/>
  <c r="F269" i="4"/>
  <c r="G269" i="4"/>
  <c r="H269" i="4"/>
  <c r="I269" i="4"/>
  <c r="K269" i="4"/>
  <c r="L269" i="4"/>
  <c r="M269" i="4"/>
  <c r="O269" i="4"/>
  <c r="O260" i="4"/>
  <c r="N260" i="4" s="1"/>
  <c r="K260" i="4"/>
  <c r="G260" i="4"/>
  <c r="E261" i="4"/>
  <c r="P261" i="4" s="1"/>
  <c r="L230" i="4"/>
  <c r="M230" i="4"/>
  <c r="K230" i="4"/>
  <c r="J230" i="4" s="1"/>
  <c r="I230" i="4"/>
  <c r="G230" i="4"/>
  <c r="G227" i="4" s="1"/>
  <c r="G226" i="4" s="1"/>
  <c r="H230" i="4"/>
  <c r="H227" i="4" s="1"/>
  <c r="H226" i="4" s="1"/>
  <c r="F230" i="4"/>
  <c r="K297" i="4"/>
  <c r="L243" i="4"/>
  <c r="M243" i="4"/>
  <c r="M227" i="4" s="1"/>
  <c r="M226" i="4" s="1"/>
  <c r="K243" i="4"/>
  <c r="J243" i="4" s="1"/>
  <c r="G243" i="4"/>
  <c r="H243" i="4"/>
  <c r="I243" i="4"/>
  <c r="E243" i="4"/>
  <c r="P243" i="4" s="1"/>
  <c r="E246" i="4"/>
  <c r="E244" i="4"/>
  <c r="P244" i="4" s="1"/>
  <c r="E245" i="4"/>
  <c r="P245" i="4" s="1"/>
  <c r="L240" i="4"/>
  <c r="M240" i="4"/>
  <c r="O240" i="4"/>
  <c r="N240" i="4" s="1"/>
  <c r="K240" i="4"/>
  <c r="G240" i="4"/>
  <c r="H240" i="4"/>
  <c r="I240" i="4"/>
  <c r="E241" i="4"/>
  <c r="F240" i="4"/>
  <c r="E240" i="4" s="1"/>
  <c r="E242" i="4"/>
  <c r="L121" i="4"/>
  <c r="M121" i="4"/>
  <c r="N121" i="4"/>
  <c r="O121" i="4"/>
  <c r="K121" i="4"/>
  <c r="J121" i="4"/>
  <c r="P121" i="4" s="1"/>
  <c r="J119" i="4"/>
  <c r="J120" i="4"/>
  <c r="G121" i="4"/>
  <c r="H121" i="4"/>
  <c r="I121" i="4"/>
  <c r="F121" i="4"/>
  <c r="E121" i="4" s="1"/>
  <c r="L114" i="4"/>
  <c r="M114" i="4"/>
  <c r="N114" i="4"/>
  <c r="O114" i="4"/>
  <c r="K114" i="4"/>
  <c r="K112" i="4" s="1"/>
  <c r="K110" i="4" s="1"/>
  <c r="G114" i="4"/>
  <c r="H114" i="4"/>
  <c r="I114" i="4"/>
  <c r="F114" i="4"/>
  <c r="E114" i="4"/>
  <c r="L90" i="4"/>
  <c r="M90" i="4"/>
  <c r="O90" i="4"/>
  <c r="N90" i="4" s="1"/>
  <c r="J90" i="4" s="1"/>
  <c r="P90" i="4" s="1"/>
  <c r="K90" i="4"/>
  <c r="N92" i="4"/>
  <c r="J92" i="4" s="1"/>
  <c r="P92" i="4"/>
  <c r="N95" i="4"/>
  <c r="J95" i="4" s="1"/>
  <c r="P95" i="4" s="1"/>
  <c r="E92" i="4"/>
  <c r="G90" i="4"/>
  <c r="H90" i="4"/>
  <c r="I90" i="4"/>
  <c r="F90" i="4"/>
  <c r="E90" i="4" s="1"/>
  <c r="N73" i="4"/>
  <c r="J73" i="4" s="1"/>
  <c r="N74" i="4"/>
  <c r="J74" i="4" s="1"/>
  <c r="N75" i="4"/>
  <c r="J75" i="4" s="1"/>
  <c r="P75" i="4" s="1"/>
  <c r="N78" i="4"/>
  <c r="J78" i="4" s="1"/>
  <c r="N79" i="4"/>
  <c r="J79" i="4" s="1"/>
  <c r="N80" i="4"/>
  <c r="J80" i="4" s="1"/>
  <c r="N88" i="4"/>
  <c r="J88" i="4" s="1"/>
  <c r="N89" i="4"/>
  <c r="J89" i="4" s="1"/>
  <c r="N83" i="4"/>
  <c r="J83" i="4"/>
  <c r="P83" i="4" s="1"/>
  <c r="N91" i="4"/>
  <c r="J91" i="4" s="1"/>
  <c r="N71" i="4"/>
  <c r="J71" i="4" s="1"/>
  <c r="P71" i="4" s="1"/>
  <c r="E71" i="4"/>
  <c r="N43" i="4"/>
  <c r="J43" i="4" s="1"/>
  <c r="N47" i="4"/>
  <c r="J47" i="4"/>
  <c r="N48" i="4"/>
  <c r="J48" i="4" s="1"/>
  <c r="N49" i="4"/>
  <c r="J49" i="4"/>
  <c r="N50" i="4"/>
  <c r="N52" i="4"/>
  <c r="J52" i="4" s="1"/>
  <c r="N53" i="4"/>
  <c r="J53" i="4"/>
  <c r="P53" i="4" s="1"/>
  <c r="N54" i="4"/>
  <c r="J54" i="4" s="1"/>
  <c r="N56" i="4"/>
  <c r="N57" i="4"/>
  <c r="J57" i="4"/>
  <c r="N58" i="4"/>
  <c r="J58" i="4"/>
  <c r="N63" i="4"/>
  <c r="J63" i="4"/>
  <c r="P63" i="4" s="1"/>
  <c r="L82" i="4"/>
  <c r="M82" i="4"/>
  <c r="M70" i="4" s="1"/>
  <c r="M64" i="4" s="1"/>
  <c r="K82" i="4"/>
  <c r="J82" i="4" s="1"/>
  <c r="K70" i="4"/>
  <c r="K64" i="4" s="1"/>
  <c r="E83" i="4"/>
  <c r="G82" i="4"/>
  <c r="G70" i="4"/>
  <c r="G64" i="4" s="1"/>
  <c r="H82" i="4"/>
  <c r="I82" i="4"/>
  <c r="I70" i="4"/>
  <c r="I64" i="4" s="1"/>
  <c r="F82" i="4"/>
  <c r="L25" i="4"/>
  <c r="L15" i="4" s="1"/>
  <c r="L14" i="4" s="1"/>
  <c r="M25" i="4"/>
  <c r="O25" i="4"/>
  <c r="K25" i="4"/>
  <c r="I25" i="4"/>
  <c r="G25" i="4"/>
  <c r="H25" i="4"/>
  <c r="F25" i="4"/>
  <c r="E25" i="4" s="1"/>
  <c r="E27" i="4"/>
  <c r="E26" i="4"/>
  <c r="N35" i="4"/>
  <c r="J35" i="4" s="1"/>
  <c r="E35" i="4"/>
  <c r="P35" i="4" s="1"/>
  <c r="N20" i="4"/>
  <c r="J20" i="4" s="1"/>
  <c r="J19" i="4"/>
  <c r="N21" i="4"/>
  <c r="J21" i="4" s="1"/>
  <c r="N24" i="4"/>
  <c r="J24" i="4"/>
  <c r="N22" i="4"/>
  <c r="J22" i="4" s="1"/>
  <c r="N29" i="4"/>
  <c r="J29" i="4"/>
  <c r="L33" i="4"/>
  <c r="M33" i="4"/>
  <c r="O33" i="4"/>
  <c r="G33" i="4"/>
  <c r="H33" i="4"/>
  <c r="I33" i="4"/>
  <c r="E34" i="4"/>
  <c r="F33" i="4"/>
  <c r="E33" i="4"/>
  <c r="F179" i="4"/>
  <c r="F187" i="4"/>
  <c r="E187" i="4"/>
  <c r="P187" i="4"/>
  <c r="E204" i="4"/>
  <c r="F271" i="4"/>
  <c r="F290" i="4"/>
  <c r="F219" i="4"/>
  <c r="F221" i="4"/>
  <c r="F214" i="4"/>
  <c r="E214" i="4" s="1"/>
  <c r="P214" i="4" s="1"/>
  <c r="F169" i="4"/>
  <c r="F166" i="4"/>
  <c r="E166" i="4" s="1"/>
  <c r="P166" i="4" s="1"/>
  <c r="F135" i="4"/>
  <c r="F130" i="4"/>
  <c r="F172" i="4"/>
  <c r="F197" i="4"/>
  <c r="F194" i="4"/>
  <c r="F193" i="4"/>
  <c r="F17" i="4"/>
  <c r="F19" i="4"/>
  <c r="E202" i="4"/>
  <c r="E203" i="4"/>
  <c r="E205" i="4"/>
  <c r="E201" i="4"/>
  <c r="E253" i="4"/>
  <c r="P253" i="4"/>
  <c r="E254" i="4"/>
  <c r="N254" i="4"/>
  <c r="J254" i="4"/>
  <c r="P254" i="4"/>
  <c r="E255" i="4"/>
  <c r="E256" i="4"/>
  <c r="E257" i="4"/>
  <c r="P257" i="4"/>
  <c r="E258" i="4"/>
  <c r="E270" i="4"/>
  <c r="E269" i="4"/>
  <c r="E272" i="4"/>
  <c r="E271" i="4" s="1"/>
  <c r="E273" i="4"/>
  <c r="E263" i="4"/>
  <c r="P263" i="4"/>
  <c r="E275" i="4"/>
  <c r="E282" i="4"/>
  <c r="P282" i="4" s="1"/>
  <c r="E264" i="4"/>
  <c r="P264" i="4" s="1"/>
  <c r="E265" i="4"/>
  <c r="E228" i="4"/>
  <c r="P228" i="4"/>
  <c r="E238" i="4"/>
  <c r="E236" i="4"/>
  <c r="E250" i="4"/>
  <c r="P250" i="4"/>
  <c r="E239" i="4"/>
  <c r="E74" i="4"/>
  <c r="P74" i="4" s="1"/>
  <c r="E77" i="4"/>
  <c r="E79" i="4"/>
  <c r="E88" i="4"/>
  <c r="P88" i="4" s="1"/>
  <c r="E287" i="4"/>
  <c r="E289" i="4"/>
  <c r="I290" i="4"/>
  <c r="I219" i="4"/>
  <c r="E211" i="4"/>
  <c r="I214" i="4"/>
  <c r="E43" i="4"/>
  <c r="E57" i="4"/>
  <c r="P57" i="4" s="1"/>
  <c r="E49" i="4"/>
  <c r="E52" i="4"/>
  <c r="P52" i="4"/>
  <c r="E56" i="4"/>
  <c r="E42" i="4" s="1"/>
  <c r="E36" i="4" s="1"/>
  <c r="E58" i="4"/>
  <c r="P58" i="4"/>
  <c r="E63" i="4"/>
  <c r="I130" i="4"/>
  <c r="I135" i="4"/>
  <c r="I169" i="4"/>
  <c r="E169" i="4"/>
  <c r="I172" i="4"/>
  <c r="E172" i="4" s="1"/>
  <c r="P172" i="4" s="1"/>
  <c r="I166" i="4"/>
  <c r="I177" i="4"/>
  <c r="E177" i="4"/>
  <c r="E195" i="4"/>
  <c r="E198" i="4"/>
  <c r="P198" i="4"/>
  <c r="E16" i="4"/>
  <c r="E29" i="4"/>
  <c r="P29" i="4"/>
  <c r="E28" i="4"/>
  <c r="I17" i="4"/>
  <c r="I19" i="4"/>
  <c r="E21" i="4"/>
  <c r="E24" i="4"/>
  <c r="P24" i="4" s="1"/>
  <c r="E22" i="4"/>
  <c r="E30" i="4"/>
  <c r="P30" i="4" s="1"/>
  <c r="R307" i="4"/>
  <c r="J115" i="4"/>
  <c r="J114" i="4" s="1"/>
  <c r="J117" i="4"/>
  <c r="P117" i="4" s="1"/>
  <c r="J131" i="4"/>
  <c r="J132" i="4"/>
  <c r="J133" i="4"/>
  <c r="P133" i="4" s="1"/>
  <c r="J134" i="4"/>
  <c r="K135" i="4"/>
  <c r="J135" i="4" s="1"/>
  <c r="N135" i="4"/>
  <c r="J154" i="4"/>
  <c r="J180" i="4"/>
  <c r="J179" i="4"/>
  <c r="P179" i="4" s="1"/>
  <c r="K169" i="4"/>
  <c r="N170" i="4"/>
  <c r="N169" i="4"/>
  <c r="J169" i="4"/>
  <c r="P169" i="4" s="1"/>
  <c r="K172" i="4"/>
  <c r="N172" i="4"/>
  <c r="J174" i="4"/>
  <c r="J175" i="4"/>
  <c r="K166" i="4"/>
  <c r="N167" i="4"/>
  <c r="N166" i="4" s="1"/>
  <c r="J168" i="4"/>
  <c r="E168" i="4"/>
  <c r="P168" i="4" s="1"/>
  <c r="K177" i="4"/>
  <c r="N177" i="4"/>
  <c r="J177" i="4"/>
  <c r="J181" i="4"/>
  <c r="N253" i="4"/>
  <c r="J253" i="4"/>
  <c r="N255" i="4"/>
  <c r="J255" i="4" s="1"/>
  <c r="N256" i="4"/>
  <c r="J256" i="4"/>
  <c r="N258" i="4"/>
  <c r="J258" i="4" s="1"/>
  <c r="N272" i="4"/>
  <c r="N274" i="4"/>
  <c r="J274" i="4"/>
  <c r="P274" i="4" s="1"/>
  <c r="N263" i="4"/>
  <c r="J263" i="4"/>
  <c r="N264" i="4"/>
  <c r="J264" i="4"/>
  <c r="N257" i="4"/>
  <c r="J257" i="4"/>
  <c r="N270" i="4"/>
  <c r="J270" i="4" s="1"/>
  <c r="J269" i="4" s="1"/>
  <c r="J252" i="4" s="1"/>
  <c r="J251" i="4" s="1"/>
  <c r="N262" i="4"/>
  <c r="J262" i="4"/>
  <c r="N275" i="4"/>
  <c r="J275" i="4" s="1"/>
  <c r="P275" i="4" s="1"/>
  <c r="N202" i="4"/>
  <c r="J202" i="4"/>
  <c r="P202" i="4" s="1"/>
  <c r="N205" i="4"/>
  <c r="J205" i="4"/>
  <c r="N201" i="4"/>
  <c r="J201" i="4"/>
  <c r="P201" i="4" s="1"/>
  <c r="N203" i="4"/>
  <c r="N204" i="4"/>
  <c r="N287" i="4"/>
  <c r="N288" i="4"/>
  <c r="J288" i="4"/>
  <c r="P288" i="4"/>
  <c r="N289" i="4"/>
  <c r="J289" i="4" s="1"/>
  <c r="P289" i="4" s="1"/>
  <c r="N291" i="4"/>
  <c r="J291" i="4"/>
  <c r="N211" i="4"/>
  <c r="K214" i="4"/>
  <c r="N195" i="4"/>
  <c r="J197" i="4"/>
  <c r="N299" i="4"/>
  <c r="N298" i="4"/>
  <c r="N297" i="4" s="1"/>
  <c r="N16" i="4"/>
  <c r="J16" i="4"/>
  <c r="N28" i="4"/>
  <c r="J28" i="4" s="1"/>
  <c r="P28" i="4" s="1"/>
  <c r="K17" i="4"/>
  <c r="N18" i="4"/>
  <c r="N17" i="4"/>
  <c r="G197" i="4"/>
  <c r="G194" i="4"/>
  <c r="G193" i="4"/>
  <c r="H197" i="4"/>
  <c r="H194" i="4"/>
  <c r="H193" i="4"/>
  <c r="I197" i="4"/>
  <c r="I194" i="4" s="1"/>
  <c r="I193" i="4" s="1"/>
  <c r="K197" i="4"/>
  <c r="K194" i="4"/>
  <c r="K193" i="4" s="1"/>
  <c r="L197" i="4"/>
  <c r="L194" i="4"/>
  <c r="L193" i="4"/>
  <c r="M197" i="4"/>
  <c r="M194" i="4"/>
  <c r="M193" i="4"/>
  <c r="N197" i="4"/>
  <c r="O197" i="4"/>
  <c r="O194" i="4"/>
  <c r="O193" i="4"/>
  <c r="O17" i="4"/>
  <c r="O19" i="4"/>
  <c r="N19" i="4"/>
  <c r="O214" i="4"/>
  <c r="N214" i="4"/>
  <c r="J214" i="4" s="1"/>
  <c r="O219" i="4"/>
  <c r="N219" i="4"/>
  <c r="O221" i="4"/>
  <c r="N221" i="4"/>
  <c r="O130" i="4"/>
  <c r="O135" i="4"/>
  <c r="O169" i="4"/>
  <c r="O172" i="4"/>
  <c r="O177" i="4"/>
  <c r="O271" i="4"/>
  <c r="O273" i="4"/>
  <c r="N130" i="4"/>
  <c r="M17" i="4"/>
  <c r="M19" i="4"/>
  <c r="M214" i="4"/>
  <c r="M210" i="4"/>
  <c r="M209" i="4" s="1"/>
  <c r="M219" i="4"/>
  <c r="M221" i="4"/>
  <c r="M130" i="4"/>
  <c r="M135" i="4"/>
  <c r="M169" i="4"/>
  <c r="M172" i="4"/>
  <c r="M166" i="4"/>
  <c r="M177" i="4"/>
  <c r="M271" i="4"/>
  <c r="M252" i="4" s="1"/>
  <c r="M251" i="4" s="1"/>
  <c r="L17" i="4"/>
  <c r="L19" i="4"/>
  <c r="L214" i="4"/>
  <c r="L219" i="4"/>
  <c r="L221" i="4"/>
  <c r="L130" i="4"/>
  <c r="L135" i="4"/>
  <c r="L169" i="4"/>
  <c r="L172" i="4"/>
  <c r="L166" i="4"/>
  <c r="L177" i="4"/>
  <c r="L271" i="4"/>
  <c r="K19" i="4"/>
  <c r="K42" i="4"/>
  <c r="K36" i="4" s="1"/>
  <c r="K219" i="4"/>
  <c r="J219" i="4"/>
  <c r="K221" i="4"/>
  <c r="K130" i="4"/>
  <c r="K271" i="4"/>
  <c r="I221" i="4"/>
  <c r="I199" i="4"/>
  <c r="I271" i="4"/>
  <c r="H17" i="4"/>
  <c r="H15" i="4"/>
  <c r="H14" i="4" s="1"/>
  <c r="H19" i="4"/>
  <c r="H214" i="4"/>
  <c r="H210" i="4"/>
  <c r="H209" i="4" s="1"/>
  <c r="H130" i="4"/>
  <c r="H135" i="4"/>
  <c r="H172" i="4"/>
  <c r="H177" i="4"/>
  <c r="H290" i="4"/>
  <c r="H271" i="4"/>
  <c r="G17" i="4"/>
  <c r="G19" i="4"/>
  <c r="G214" i="4"/>
  <c r="G219" i="4"/>
  <c r="G210" i="4"/>
  <c r="G209" i="4" s="1"/>
  <c r="G221" i="4"/>
  <c r="G130" i="4"/>
  <c r="G135" i="4"/>
  <c r="G169" i="4"/>
  <c r="G172" i="4"/>
  <c r="G177" i="4"/>
  <c r="G290" i="4"/>
  <c r="G271" i="4"/>
  <c r="G252" i="4"/>
  <c r="G251" i="4"/>
  <c r="E274" i="4"/>
  <c r="E181" i="4"/>
  <c r="E178" i="4"/>
  <c r="P178" i="4" s="1"/>
  <c r="J178" i="4"/>
  <c r="E167" i="4"/>
  <c r="E175" i="4"/>
  <c r="P175" i="4"/>
  <c r="E174" i="4"/>
  <c r="E173" i="4"/>
  <c r="J173" i="4"/>
  <c r="P173" i="4" s="1"/>
  <c r="E171" i="4"/>
  <c r="J171" i="4"/>
  <c r="P171" i="4"/>
  <c r="E170" i="4"/>
  <c r="E180" i="4"/>
  <c r="E179" i="4"/>
  <c r="O179" i="4"/>
  <c r="N179" i="4"/>
  <c r="M179" i="4"/>
  <c r="L179" i="4"/>
  <c r="K179" i="4"/>
  <c r="I179" i="4"/>
  <c r="H179" i="4"/>
  <c r="G179" i="4"/>
  <c r="E155" i="4"/>
  <c r="P155" i="4" s="1"/>
  <c r="J155" i="4"/>
  <c r="E153" i="4"/>
  <c r="J153" i="4"/>
  <c r="P153" i="4" s="1"/>
  <c r="E152" i="4"/>
  <c r="J152" i="4"/>
  <c r="P152" i="4"/>
  <c r="F151" i="4"/>
  <c r="E151" i="4" s="1"/>
  <c r="P151" i="4" s="1"/>
  <c r="J151" i="4"/>
  <c r="E150" i="4"/>
  <c r="J150" i="4"/>
  <c r="F149" i="4"/>
  <c r="E149" i="4"/>
  <c r="J149" i="4"/>
  <c r="J148" i="4"/>
  <c r="P148" i="4" s="1"/>
  <c r="F147" i="4"/>
  <c r="E147" i="4"/>
  <c r="P147" i="4" s="1"/>
  <c r="J147" i="4"/>
  <c r="E146" i="4"/>
  <c r="P146" i="4"/>
  <c r="J146" i="4"/>
  <c r="F145" i="4"/>
  <c r="E145" i="4"/>
  <c r="P145" i="4"/>
  <c r="J145" i="4"/>
  <c r="E144" i="4"/>
  <c r="J144" i="4"/>
  <c r="P144" i="4" s="1"/>
  <c r="F143" i="4"/>
  <c r="E143" i="4" s="1"/>
  <c r="J143" i="4"/>
  <c r="E142" i="4"/>
  <c r="J142" i="4"/>
  <c r="P142" i="4"/>
  <c r="F141" i="4"/>
  <c r="E141" i="4" s="1"/>
  <c r="P141" i="4" s="1"/>
  <c r="J141" i="4"/>
  <c r="E140" i="4"/>
  <c r="P140" i="4" s="1"/>
  <c r="J140" i="4"/>
  <c r="F139" i="4"/>
  <c r="E139" i="4"/>
  <c r="P139" i="4"/>
  <c r="J139" i="4"/>
  <c r="E138" i="4"/>
  <c r="J138" i="4"/>
  <c r="F137" i="4"/>
  <c r="E137" i="4" s="1"/>
  <c r="P137" i="4" s="1"/>
  <c r="J137" i="4"/>
  <c r="E136" i="4"/>
  <c r="P136" i="4" s="1"/>
  <c r="J136" i="4"/>
  <c r="E134" i="4"/>
  <c r="P134" i="4"/>
  <c r="E133" i="4"/>
  <c r="E132" i="4"/>
  <c r="P132" i="4"/>
  <c r="E131" i="4"/>
  <c r="F129" i="4"/>
  <c r="I129" i="4"/>
  <c r="E129" i="4"/>
  <c r="P129" i="4" s="1"/>
  <c r="K129" i="4"/>
  <c r="N129" i="4"/>
  <c r="J129" i="4"/>
  <c r="O129" i="4"/>
  <c r="M129" i="4"/>
  <c r="L129" i="4"/>
  <c r="H129" i="4"/>
  <c r="G129" i="4"/>
  <c r="E128" i="4"/>
  <c r="J128" i="4"/>
  <c r="P128" i="4"/>
  <c r="F127" i="4"/>
  <c r="E127" i="4"/>
  <c r="J127" i="4"/>
  <c r="E126" i="4"/>
  <c r="P126" i="4" s="1"/>
  <c r="J126" i="4"/>
  <c r="F125" i="4"/>
  <c r="E125" i="4"/>
  <c r="P125" i="4" s="1"/>
  <c r="J125" i="4"/>
  <c r="E124" i="4"/>
  <c r="P124" i="4" s="1"/>
  <c r="J124" i="4"/>
  <c r="F123" i="4"/>
  <c r="E123" i="4"/>
  <c r="P123" i="4"/>
  <c r="J123" i="4"/>
  <c r="E122" i="4"/>
  <c r="J122" i="4"/>
  <c r="P122" i="4"/>
  <c r="E120" i="4"/>
  <c r="P120" i="4"/>
  <c r="E119" i="4"/>
  <c r="P119" i="4"/>
  <c r="F118" i="4"/>
  <c r="E118" i="4"/>
  <c r="J118" i="4"/>
  <c r="P118" i="4"/>
  <c r="E117" i="4"/>
  <c r="J116" i="4"/>
  <c r="E115" i="4"/>
  <c r="P115" i="4" s="1"/>
  <c r="E186" i="4"/>
  <c r="P186" i="4"/>
  <c r="E113" i="4"/>
  <c r="P113" i="4" s="1"/>
  <c r="E101" i="4"/>
  <c r="E91" i="4"/>
  <c r="P91" i="4"/>
  <c r="E89" i="4"/>
  <c r="E80" i="4"/>
  <c r="P80" i="4"/>
  <c r="E78" i="4"/>
  <c r="P81" i="4" s="1"/>
  <c r="E75" i="4"/>
  <c r="E73" i="4"/>
  <c r="O65" i="4"/>
  <c r="M65" i="4"/>
  <c r="L65" i="4"/>
  <c r="K65" i="4"/>
  <c r="E216" i="4"/>
  <c r="P216" i="4"/>
  <c r="E215" i="4"/>
  <c r="P215" i="4"/>
  <c r="E213" i="4"/>
  <c r="P213" i="4"/>
  <c r="E54" i="4"/>
  <c r="E40" i="4"/>
  <c r="E53" i="4"/>
  <c r="E50" i="4"/>
  <c r="E48" i="4"/>
  <c r="E47" i="4"/>
  <c r="P47" i="4" s="1"/>
  <c r="K37" i="4"/>
  <c r="J37" i="4"/>
  <c r="P37" i="4" s="1"/>
  <c r="M37" i="4"/>
  <c r="L37" i="4"/>
  <c r="H37" i="4"/>
  <c r="E20" i="4"/>
  <c r="P20" i="4"/>
  <c r="E18" i="4"/>
  <c r="J33" i="4"/>
  <c r="J26" i="4"/>
  <c r="P26" i="4" s="1"/>
  <c r="E197" i="4"/>
  <c r="P197" i="4"/>
  <c r="N273" i="4"/>
  <c r="J273" i="4" s="1"/>
  <c r="P273" i="4" s="1"/>
  <c r="F154" i="4"/>
  <c r="E154" i="4" s="1"/>
  <c r="P154" i="4" s="1"/>
  <c r="N206" i="4"/>
  <c r="J206" i="4" s="1"/>
  <c r="O200" i="4"/>
  <c r="O199" i="4"/>
  <c r="J76" i="4"/>
  <c r="P76" i="4" s="1"/>
  <c r="J299" i="4"/>
  <c r="K227" i="4"/>
  <c r="K226" i="4"/>
  <c r="P296" i="4"/>
  <c r="E82" i="4"/>
  <c r="P180" i="4"/>
  <c r="J27" i="4"/>
  <c r="P27" i="4" s="1"/>
  <c r="N39" i="4"/>
  <c r="J39" i="4"/>
  <c r="P39" i="4"/>
  <c r="E290" i="4"/>
  <c r="P290" i="4" s="1"/>
  <c r="E223" i="4"/>
  <c r="N15" i="4"/>
  <c r="N14" i="4" s="1"/>
  <c r="J81" i="4"/>
  <c r="N41" i="4"/>
  <c r="O42" i="4"/>
  <c r="O36" i="4" s="1"/>
  <c r="N61" i="4"/>
  <c r="J61" i="4"/>
  <c r="J40" i="4" s="1"/>
  <c r="P40" i="4" s="1"/>
  <c r="E206" i="4"/>
  <c r="E298" i="4"/>
  <c r="E297" i="4"/>
  <c r="P181" i="4"/>
  <c r="P174" i="4"/>
  <c r="J56" i="4"/>
  <c r="P56" i="4"/>
  <c r="J224" i="4"/>
  <c r="P224" i="4" s="1"/>
  <c r="P233" i="4"/>
  <c r="P85" i="4"/>
  <c r="J18" i="4"/>
  <c r="J203" i="4"/>
  <c r="P278" i="4"/>
  <c r="P89" i="4"/>
  <c r="P138" i="4"/>
  <c r="P150" i="4"/>
  <c r="P292" i="4"/>
  <c r="P203" i="4"/>
  <c r="P46" i="4"/>
  <c r="P229" i="4"/>
  <c r="P238" i="4"/>
  <c r="P184" i="4"/>
  <c r="M112" i="4"/>
  <c r="M110" i="4" s="1"/>
  <c r="L252" i="4"/>
  <c r="L251" i="4"/>
  <c r="E111" i="4"/>
  <c r="P111" i="4"/>
  <c r="O112" i="4"/>
  <c r="O110" i="4" s="1"/>
  <c r="L227" i="4"/>
  <c r="L226" i="4"/>
  <c r="J72" i="4"/>
  <c r="P72" i="4" s="1"/>
  <c r="P295" i="4"/>
  <c r="O252" i="4"/>
  <c r="O251" i="4" s="1"/>
  <c r="E130" i="4"/>
  <c r="F70" i="4"/>
  <c r="F64" i="4" s="1"/>
  <c r="P291" i="4"/>
  <c r="J290" i="4"/>
  <c r="N194" i="4"/>
  <c r="N193" i="4" s="1"/>
  <c r="J195" i="4"/>
  <c r="J272" i="4"/>
  <c r="J271" i="4"/>
  <c r="N271" i="4"/>
  <c r="E286" i="4"/>
  <c r="E285" i="4" s="1"/>
  <c r="E19" i="4"/>
  <c r="P19" i="4" s="1"/>
  <c r="N217" i="4"/>
  <c r="J217" i="4" s="1"/>
  <c r="O210" i="4"/>
  <c r="O209" i="4"/>
  <c r="P299" i="4"/>
  <c r="E221" i="4"/>
  <c r="P259" i="4"/>
  <c r="N290" i="4"/>
  <c r="P127" i="4"/>
  <c r="P131" i="4"/>
  <c r="P130" i="4"/>
  <c r="J204" i="4"/>
  <c r="P204" i="4"/>
  <c r="I210" i="4"/>
  <c r="I209" i="4" s="1"/>
  <c r="J260" i="4"/>
  <c r="K252" i="4"/>
  <c r="K251" i="4" s="1"/>
  <c r="P267" i="4"/>
  <c r="P60" i="4"/>
  <c r="J225" i="4"/>
  <c r="P225" i="4" s="1"/>
  <c r="N223" i="4"/>
  <c r="J107" i="4"/>
  <c r="N104" i="4"/>
  <c r="E104" i="4"/>
  <c r="M15" i="4"/>
  <c r="M14" i="4" s="1"/>
  <c r="L70" i="4"/>
  <c r="L64" i="4"/>
  <c r="I227" i="4"/>
  <c r="I226" i="4" s="1"/>
  <c r="E59" i="4"/>
  <c r="P59" i="4" s="1"/>
  <c r="P279" i="4"/>
  <c r="J104" i="4"/>
  <c r="J223" i="4"/>
  <c r="P195" i="4"/>
  <c r="P194" i="4" s="1"/>
  <c r="J194" i="4"/>
  <c r="J193" i="4" s="1"/>
  <c r="P223" i="4"/>
  <c r="P231" i="4"/>
  <c r="P45" i="4"/>
  <c r="P41" i="4"/>
  <c r="P18" i="4"/>
  <c r="P79" i="4"/>
  <c r="P73" i="4"/>
  <c r="N65" i="4"/>
  <c r="P48" i="4"/>
  <c r="P101" i="4"/>
  <c r="P33" i="4"/>
  <c r="P87" i="4"/>
  <c r="P68" i="4"/>
  <c r="P82" i="4"/>
  <c r="P271" i="4"/>
  <c r="P212" i="4"/>
  <c r="P61" i="4"/>
  <c r="J17" i="4"/>
  <c r="E194" i="4"/>
  <c r="E193" i="4"/>
  <c r="P193" i="4" s="1"/>
  <c r="O15" i="4"/>
  <c r="O14" i="4"/>
  <c r="P54" i="4"/>
  <c r="H112" i="4"/>
  <c r="H110" i="4" s="1"/>
  <c r="L112" i="4"/>
  <c r="L110" i="4" s="1"/>
  <c r="H252" i="4"/>
  <c r="H251" i="4" s="1"/>
  <c r="F252" i="4"/>
  <c r="F251" i="4" s="1"/>
  <c r="J167" i="4"/>
  <c r="P167" i="4"/>
  <c r="P272" i="4"/>
  <c r="F15" i="4"/>
  <c r="F14" i="4" s="1"/>
  <c r="O227" i="4"/>
  <c r="O226" i="4" s="1"/>
  <c r="I252" i="4"/>
  <c r="I251" i="4" s="1"/>
  <c r="N40" i="4"/>
  <c r="P102" i="4"/>
  <c r="J170" i="4"/>
  <c r="P170" i="4" s="1"/>
  <c r="P192" i="4"/>
  <c r="P149" i="4"/>
  <c r="G15" i="4"/>
  <c r="G14" i="4" s="1"/>
  <c r="L210" i="4"/>
  <c r="L209" i="4" s="1"/>
  <c r="J172" i="4"/>
  <c r="P22" i="4"/>
  <c r="P21" i="4"/>
  <c r="I112" i="4"/>
  <c r="I110" i="4" s="1"/>
  <c r="P49" i="4"/>
  <c r="P42" i="4" s="1"/>
  <c r="P36" i="4" s="1"/>
  <c r="P43" i="4"/>
  <c r="P239" i="4"/>
  <c r="P236" i="4"/>
  <c r="E135" i="4"/>
  <c r="P135" i="4"/>
  <c r="P34" i="4"/>
  <c r="J240" i="4"/>
  <c r="P240" i="4" s="1"/>
  <c r="P220" i="4"/>
  <c r="P100" i="4"/>
  <c r="H70" i="4"/>
  <c r="H64" i="4" s="1"/>
  <c r="P99" i="4"/>
  <c r="P189" i="4"/>
  <c r="P183" i="4"/>
  <c r="P108" i="4"/>
  <c r="P205" i="4"/>
  <c r="E200" i="4"/>
  <c r="E199" i="4"/>
  <c r="P16" i="4"/>
  <c r="J298" i="4"/>
  <c r="J297" i="4" s="1"/>
  <c r="P297" i="4" s="1"/>
  <c r="P303" i="4"/>
  <c r="P298" i="4" s="1"/>
  <c r="J276" i="4"/>
  <c r="P276" i="4"/>
  <c r="P44" i="4"/>
  <c r="P255" i="4"/>
  <c r="P256" i="4"/>
  <c r="P55" i="4"/>
  <c r="N42" i="4"/>
  <c r="N36" i="4"/>
  <c r="F210" i="4"/>
  <c r="F209" i="4"/>
  <c r="P258" i="4"/>
  <c r="J166" i="4"/>
  <c r="N112" i="4"/>
  <c r="N110" i="4"/>
  <c r="P242" i="4"/>
  <c r="N227" i="4"/>
  <c r="N226" i="4"/>
  <c r="L304" i="4" l="1"/>
  <c r="P206" i="4"/>
  <c r="J200" i="4"/>
  <c r="J227" i="4"/>
  <c r="J226" i="4" s="1"/>
  <c r="J65" i="4"/>
  <c r="P65" i="4" s="1"/>
  <c r="P270" i="4"/>
  <c r="P269" i="4" s="1"/>
  <c r="J211" i="4"/>
  <c r="N210" i="4"/>
  <c r="N209" i="4" s="1"/>
  <c r="I15" i="4"/>
  <c r="I14" i="4" s="1"/>
  <c r="I304" i="4" s="1"/>
  <c r="E17" i="4"/>
  <c r="P177" i="4"/>
  <c r="J25" i="4"/>
  <c r="J15" i="4" s="1"/>
  <c r="J14" i="4" s="1"/>
  <c r="K15" i="4"/>
  <c r="K14" i="4" s="1"/>
  <c r="J77" i="4"/>
  <c r="P77" i="4" s="1"/>
  <c r="H304" i="4"/>
  <c r="N286" i="4"/>
  <c r="N285" i="4" s="1"/>
  <c r="J70" i="4"/>
  <c r="J64" i="4" s="1"/>
  <c r="M304" i="4"/>
  <c r="E252" i="4"/>
  <c r="E251" i="4" s="1"/>
  <c r="P251" i="4" s="1"/>
  <c r="F112" i="4"/>
  <c r="E230" i="4"/>
  <c r="F227" i="4"/>
  <c r="F226" i="4" s="1"/>
  <c r="P217" i="4"/>
  <c r="P107" i="4"/>
  <c r="N200" i="4"/>
  <c r="N199" i="4" s="1"/>
  <c r="P104" i="4"/>
  <c r="J287" i="4"/>
  <c r="N269" i="4"/>
  <c r="N252" i="4" s="1"/>
  <c r="N251" i="4" s="1"/>
  <c r="P143" i="4"/>
  <c r="J221" i="4"/>
  <c r="P221" i="4" s="1"/>
  <c r="K210" i="4"/>
  <c r="K209" i="4" s="1"/>
  <c r="J130" i="4"/>
  <c r="J112" i="4" s="1"/>
  <c r="J110" i="4" s="1"/>
  <c r="P265" i="4"/>
  <c r="N38" i="4"/>
  <c r="J38" i="4" s="1"/>
  <c r="P38" i="4" s="1"/>
  <c r="J50" i="4"/>
  <c r="P50" i="4" s="1"/>
  <c r="N98" i="4"/>
  <c r="J98" i="4" s="1"/>
  <c r="O70" i="4"/>
  <c r="O64" i="4" s="1"/>
  <c r="O304" i="4" s="1"/>
  <c r="P235" i="4"/>
  <c r="P260" i="4"/>
  <c r="E219" i="4"/>
  <c r="J42" i="4"/>
  <c r="J36" i="4" s="1"/>
  <c r="P188" i="4"/>
  <c r="E98" i="4"/>
  <c r="P98" i="4" s="1"/>
  <c r="P114" i="4"/>
  <c r="G112" i="4"/>
  <c r="G110" i="4" s="1"/>
  <c r="G304" i="4" s="1"/>
  <c r="P246" i="4"/>
  <c r="P268" i="4"/>
  <c r="P237" i="4"/>
  <c r="J210" i="4" l="1"/>
  <c r="J209" i="4" s="1"/>
  <c r="P211" i="4"/>
  <c r="P219" i="4"/>
  <c r="E210" i="4"/>
  <c r="E209" i="4" s="1"/>
  <c r="F110" i="4"/>
  <c r="F304" i="4" s="1"/>
  <c r="E112" i="4"/>
  <c r="K304" i="4"/>
  <c r="E15" i="4"/>
  <c r="E14" i="4" s="1"/>
  <c r="P17" i="4"/>
  <c r="P252" i="4"/>
  <c r="P287" i="4"/>
  <c r="P286" i="4" s="1"/>
  <c r="J286" i="4"/>
  <c r="J285" i="4" s="1"/>
  <c r="P285" i="4" s="1"/>
  <c r="E227" i="4"/>
  <c r="E226" i="4" s="1"/>
  <c r="P226" i="4" s="1"/>
  <c r="P230" i="4"/>
  <c r="P227" i="4" s="1"/>
  <c r="N70" i="4"/>
  <c r="N64" i="4" s="1"/>
  <c r="N304" i="4" s="1"/>
  <c r="P25" i="4"/>
  <c r="E70" i="4"/>
  <c r="P200" i="4"/>
  <c r="J199" i="4"/>
  <c r="P199" i="4" s="1"/>
  <c r="E110" i="4" l="1"/>
  <c r="P112" i="4"/>
  <c r="P110" i="4" s="1"/>
  <c r="P210" i="4"/>
  <c r="P209" i="4" s="1"/>
  <c r="P70" i="4"/>
  <c r="E64" i="4"/>
  <c r="P64" i="4" s="1"/>
  <c r="J304" i="4"/>
  <c r="P15" i="4"/>
  <c r="P14" i="4" s="1"/>
  <c r="P304" i="4" s="1"/>
  <c r="Q307" i="4" s="1"/>
  <c r="Q309" i="4" s="1"/>
  <c r="E304" i="4" l="1"/>
  <c r="Q304" i="4" s="1"/>
  <c r="R306" i="4" s="1"/>
</calcChain>
</file>

<file path=xl/sharedStrings.xml><?xml version="1.0" encoding="utf-8"?>
<sst xmlns="http://schemas.openxmlformats.org/spreadsheetml/2006/main" count="865" uniqueCount="595">
  <si>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</si>
  <si>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</si>
  <si>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</si>
  <si>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</si>
  <si>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</si>
  <si>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</si>
  <si>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</si>
  <si>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</si>
  <si>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</si>
  <si>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</si>
  <si>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</si>
  <si>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</si>
  <si>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</si>
  <si>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</si>
  <si>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</si>
  <si>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</si>
  <si>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</si>
  <si>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</si>
  <si>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</si>
  <si>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</si>
  <si>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</si>
  <si>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</si>
  <si>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</si>
  <si>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</si>
  <si>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</si>
  <si>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</si>
  <si>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</si>
  <si>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</si>
  <si>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</si>
  <si>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</si>
  <si>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</si>
  <si>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</si>
  <si>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</si>
  <si>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</si>
  <si>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</si>
  <si>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</si>
  <si>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</si>
  <si>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</si>
  <si>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</si>
  <si>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</si>
  <si>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</si>
  <si>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</si>
  <si>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</si>
  <si>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</si>
  <si>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</si>
  <si>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</si>
  <si>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</si>
  <si>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</si>
  <si>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</si>
  <si>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</si>
  <si>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</si>
  <si>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</si>
  <si>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</si>
  <si>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</si>
  <si>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</si>
  <si>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</si>
  <si>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</si>
  <si>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</si>
  <si>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</si>
  <si>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</si>
  <si>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</si>
  <si>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</si>
  <si>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</si>
  <si>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</si>
  <si>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</si>
  <si>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</si>
  <si>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</si>
  <si>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</si>
  <si>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</si>
  <si>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</si>
  <si>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</si>
  <si>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</si>
  <si>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</si>
  <si>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</si>
  <si>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</si>
  <si>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</si>
  <si>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</si>
  <si>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</si>
  <si>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</si>
  <si>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</si>
  <si>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</si>
  <si>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</si>
  <si>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Код програмної класифікації видатків та кредитування місцевих бюджетів (КПКВК)</t>
  </si>
  <si>
    <t>Найменування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</si>
  <si>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</si>
  <si>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</si>
  <si>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</si>
  <si>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</si>
  <si>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</si>
  <si>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</si>
  <si>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</si>
  <si>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</si>
  <si>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</si>
  <si>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</si>
  <si>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</si>
  <si>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</si>
  <si>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</si>
  <si>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</si>
  <si>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</si>
  <si>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</si>
  <si>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</si>
  <si>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</si>
  <si>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</si>
  <si>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</si>
  <si>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</si>
  <si>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</si>
  <si>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</si>
  <si>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</si>
  <si>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</si>
  <si>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</si>
  <si>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</si>
  <si>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</si>
  <si>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</si>
  <si>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</si>
  <si>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</si>
  <si>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</si>
  <si>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</si>
  <si>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</si>
  <si>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</si>
  <si>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</si>
  <si>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</si>
  <si>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</si>
  <si>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</si>
  <si>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</si>
  <si>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</si>
  <si>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</si>
  <si>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</si>
  <si>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</si>
  <si>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</si>
  <si>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</si>
  <si>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</si>
  <si>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</si>
  <si>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</si>
  <si>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</si>
  <si>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</si>
  <si>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</si>
  <si>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</si>
  <si>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</si>
  <si>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</si>
  <si>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</si>
  <si>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</si>
  <si>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</si>
  <si>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</si>
  <si>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</si>
  <si>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</si>
  <si>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</si>
  <si>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</si>
  <si>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</si>
  <si>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</si>
  <si>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</si>
  <si>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</si>
  <si>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</si>
  <si>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</si>
  <si>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</si>
  <si>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</si>
  <si>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</si>
  <si>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</si>
  <si>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</si>
  <si>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</si>
  <si>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</si>
  <si>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</si>
  <si>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</si>
  <si>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</si>
  <si>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</si>
  <si>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</si>
  <si>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</si>
  <si>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</si>
  <si>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</si>
  <si>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</si>
  <si>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</si>
  <si>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</si>
  <si>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</si>
  <si>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</si>
  <si>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</si>
  <si>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</si>
  <si>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</si>
  <si>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</si>
  <si>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</si>
  <si>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</si>
  <si>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</si>
  <si>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</si>
  <si>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</si>
  <si>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</si>
  <si>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</si>
  <si>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</si>
  <si>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</si>
  <si>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</si>
  <si>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</si>
  <si>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</si>
  <si>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</si>
  <si>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</si>
  <si>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</si>
  <si>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</si>
  <si>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</si>
  <si>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</si>
  <si>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</si>
  <si>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</si>
  <si>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</si>
  <si>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</si>
  <si>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</si>
  <si>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</si>
  <si>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</si>
  <si>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</si>
  <si>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</si>
  <si>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</si>
  <si>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</si>
  <si>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</si>
  <si>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</si>
  <si>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</si>
  <si>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</si>
  <si>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</si>
  <si>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</si>
  <si>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</si>
  <si>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</si>
  <si>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</si>
  <si>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</si>
  <si>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</si>
  <si>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</si>
  <si>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</si>
  <si>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</si>
  <si>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</si>
  <si>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</si>
  <si>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</si>
  <si>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</si>
  <si>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</si>
  <si>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</si>
  <si>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</si>
  <si>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</si>
  <si>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</si>
  <si>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</si>
  <si>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</si>
  <si>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</si>
  <si>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</si>
  <si>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</si>
  <si>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</si>
  <si>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</si>
  <si>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</si>
  <si>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</si>
  <si>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</si>
  <si>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</si>
  <si>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</si>
  <si>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</si>
  <si>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</si>
  <si>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</si>
  <si>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</si>
  <si>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</si>
  <si>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</si>
  <si>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</si>
  <si>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</si>
  <si>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</si>
  <si>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</si>
  <si>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</si>
  <si>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</si>
  <si>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</si>
  <si>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</si>
  <si>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</si>
  <si>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</si>
  <si>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</si>
  <si>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</si>
  <si>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</si>
  <si>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</si>
  <si>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</si>
  <si>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</si>
  <si>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</si>
  <si>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</si>
  <si>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</si>
  <si>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</si>
  <si>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</si>
  <si>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</si>
  <si>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</si>
  <si>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</si>
  <si>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</si>
  <si>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</si>
  <si>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</si>
  <si>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</si>
  <si>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</si>
  <si>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</si>
  <si>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</si>
  <si>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</si>
  <si>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</si>
  <si>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</si>
  <si>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</si>
  <si>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</si>
  <si>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</si>
  <si>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</si>
  <si>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</si>
  <si>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</si>
  <si>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</si>
  <si>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</si>
  <si>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</si>
  <si>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</si>
  <si>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</si>
  <si>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</si>
  <si>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</si>
  <si>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</si>
  <si>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</si>
  <si>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</si>
  <si>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</si>
  <si>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</si>
  <si>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</si>
  <si>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</si>
  <si>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</si>
  <si>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</si>
  <si>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</si>
  <si>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</si>
  <si>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</si>
  <si>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</si>
  <si>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</si>
  <si>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</si>
  <si>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</si>
  <si>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</si>
  <si>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</si>
  <si>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</si>
  <si>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</si>
  <si>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</si>
  <si>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</si>
  <si>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</si>
  <si>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</si>
  <si>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</si>
  <si>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</si>
  <si>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</si>
  <si>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</si>
  <si>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</si>
  <si>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</si>
  <si>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</si>
  <si>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</si>
  <si>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</si>
  <si>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</si>
  <si>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</si>
  <si>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</si>
  <si>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</si>
  <si>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</si>
  <si>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</si>
  <si>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</si>
  <si>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</si>
  <si>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</si>
  <si>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</si>
  <si>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</si>
  <si>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</si>
  <si>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</si>
  <si>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</si>
  <si>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</si>
  <si>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</si>
  <si>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</si>
  <si>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</si>
  <si>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</si>
  <si>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</si>
  <si>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</si>
  <si>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</si>
  <si>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</si>
  <si>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</si>
  <si>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</si>
  <si>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</si>
  <si>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</si>
  <si>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</si>
  <si>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</si>
  <si>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</si>
  <si>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</si>
  <si>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</si>
  <si>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</si>
  <si>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</si>
  <si>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</si>
  <si>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</si>
  <si>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</si>
  <si>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</si>
  <si>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</si>
  <si>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</si>
  <si>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</si>
  <si>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</si>
  <si>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</si>
  <si>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</si>
  <si>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</si>
  <si>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</si>
  <si>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</si>
  <si>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</si>
  <si>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</si>
  <si>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</si>
  <si>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</si>
  <si>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</si>
  <si>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</si>
  <si>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</si>
  <si>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</si>
  <si>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</si>
  <si>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</si>
  <si>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</si>
  <si>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</si>
  <si>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</si>
  <si>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</si>
  <si>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</si>
  <si>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</si>
  <si>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</si>
  <si>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</si>
  <si>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</si>
  <si>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</si>
  <si>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</si>
  <si>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</si>
  <si>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</si>
  <si>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</si>
  <si>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</si>
  <si>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</si>
  <si>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</si>
  <si>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</si>
  <si>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</si>
  <si>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</si>
  <si>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</si>
  <si>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</si>
  <si>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</si>
  <si>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</si>
  <si>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</si>
  <si>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</si>
  <si>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</si>
  <si>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</si>
  <si>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</si>
  <si>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</si>
  <si>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</si>
  <si>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</si>
  <si>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</si>
  <si>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</si>
  <si>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</si>
  <si>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</si>
  <si>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</si>
  <si>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</si>
  <si>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</si>
  <si>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</si>
  <si>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</si>
  <si>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</si>
  <si>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</si>
  <si>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</si>
  <si>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</si>
  <si>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</si>
  <si>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</si>
  <si>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</si>
  <si>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</si>
  <si>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</si>
  <si>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</si>
  <si>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</si>
  <si>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</si>
  <si>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</si>
  <si>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</si>
  <si>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</si>
  <si>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</si>
  <si>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</si>
  <si>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</si>
  <si>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</si>
  <si>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</si>
  <si>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</si>
  <si>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</si>
  <si>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</si>
  <si>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</si>
  <si>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</si>
  <si>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</si>
  <si>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</si>
  <si>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</si>
  <si>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</si>
  <si>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</si>
  <si>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</si>
  <si>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</si>
  <si>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</si>
  <si>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</si>
  <si>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</si>
  <si>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</si>
  <si>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</si>
  <si>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</si>
  <si>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</si>
  <si>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</si>
  <si>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</si>
  <si>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</si>
  <si>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</si>
  <si>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</si>
  <si>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</si>
  <si>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</si>
  <si>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</si>
  <si>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</si>
  <si>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</si>
  <si>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</si>
  <si>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</si>
  <si>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</si>
  <si>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</si>
  <si>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</si>
  <si>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</si>
  <si>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</si>
  <si>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</si>
  <si>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</si>
  <si>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</si>
  <si>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</si>
  <si>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</si>
  <si>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</si>
  <si>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</si>
  <si>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</si>
  <si>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</si>
  <si>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</si>
  <si>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</si>
  <si>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</si>
  <si>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</si>
  <si>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</si>
  <si>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</si>
  <si>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</si>
  <si>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</si>
  <si>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</si>
  <si>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</si>
  <si>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</si>
  <si>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</si>
  <si>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</si>
  <si>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</si>
  <si>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</si>
  <si>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</si>
  <si>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</si>
  <si>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</si>
  <si>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</si>
  <si>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</si>
  <si>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</si>
  <si>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</si>
  <si>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</si>
  <si>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</si>
  <si>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</si>
  <si>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</si>
  <si>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</si>
  <si>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</si>
  <si>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</si>
  <si>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</si>
  <si>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</si>
  <si>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</si>
  <si>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</si>
  <si>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</si>
  <si>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</si>
  <si>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</si>
  <si>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</si>
  <si>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</si>
  <si>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</si>
  <si>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</si>
  <si>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</si>
  <si>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</si>
  <si>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</si>
  <si>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</si>
  <si>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</si>
  <si>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</si>
  <si>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</si>
  <si>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</si>
  <si>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</si>
  <si>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</si>
  <si>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</si>
  <si>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</si>
  <si>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</si>
  <si>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</si>
  <si>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</si>
  <si>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</si>
  <si>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</si>
  <si>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</si>
  <si>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</si>
  <si>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</si>
  <si>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</si>
  <si>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</si>
  <si>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</si>
  <si>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</si>
  <si>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</si>
  <si>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</si>
  <si>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</si>
  <si>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</si>
  <si>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</si>
  <si>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</si>
  <si>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</si>
  <si>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</si>
  <si>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</si>
  <si>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</si>
  <si>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</si>
  <si>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</si>
  <si>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</si>
  <si>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</si>
  <si>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</si>
  <si>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</si>
  <si>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15=5+10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</si>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</sst>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95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6" xfId="0" applyFont="1" applyFill="1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7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2" xfId="0" applyFont="1" applyFill="1" applyBorder="1" applyAlignment="1" applyProtection="1">
      <alignment vertical="top" wrapText="1"/>
      <protection locked="0"/>
    </xf>
    <xf numFmtId="0" fontId="51" fillId="0" borderId="21" xfId="0" applyFont="1" applyBorder="1" applyAlignment="1">
      <alignment horizontal="justify" wrapText="1"/>
    </xf>
    <xf numFmtId="0" fontId="49" fillId="0" borderId="21" xfId="0" applyFont="1" applyBorder="1"/>
    <xf numFmtId="49" fontId="4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1" xfId="0" applyFont="1" applyBorder="1" applyAlignment="1">
      <alignment wrapText="1"/>
    </xf>
    <xf numFmtId="0" fontId="51" fillId="0" borderId="21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20" xfId="0" applyFont="1" applyBorder="1" applyAlignment="1">
      <alignment horizontal="left" vertical="top" wrapText="1"/>
    </xf>
    <xf numFmtId="0" fontId="58" fillId="0" borderId="24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20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1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1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6" xfId="0" applyNumberFormat="1" applyFont="1" applyBorder="1" applyAlignment="1" applyProtection="1">
      <alignment horizontal="center" vertical="center" wrapText="1"/>
      <protection locked="0"/>
    </xf>
    <xf numFmtId="0" fontId="55" fillId="0" borderId="27" xfId="0" applyFont="1" applyFill="1" applyBorder="1" applyAlignment="1">
      <alignment vertical="center" wrapText="1"/>
    </xf>
    <xf numFmtId="49" fontId="4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1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 applyProtection="1">
      <alignment vertical="top" wrapText="1"/>
      <protection locked="0"/>
    </xf>
    <xf numFmtId="49" fontId="48" fillId="0" borderId="21" xfId="0" applyNumberFormat="1" applyFont="1" applyBorder="1" applyAlignment="1">
      <alignment horizontal="center" vertical="center"/>
    </xf>
    <xf numFmtId="0" fontId="39" fillId="0" borderId="21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8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wrapText="1"/>
    </xf>
    <xf numFmtId="0" fontId="30" fillId="0" borderId="22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2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Border="1" applyAlignment="1" applyProtection="1">
      <alignment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>
      <alignment vertical="top" wrapText="1" shrinkToFit="1"/>
    </xf>
    <xf numFmtId="0" fontId="40" fillId="0" borderId="29" xfId="0" applyFont="1" applyBorder="1" applyAlignment="1">
      <alignment vertical="top" wrapText="1" shrinkToFit="1"/>
    </xf>
    <xf numFmtId="0" fontId="37" fillId="0" borderId="27" xfId="0" applyFont="1" applyFill="1" applyBorder="1" applyAlignment="1" applyProtection="1">
      <alignment vertical="top" wrapText="1"/>
      <protection locked="0"/>
    </xf>
    <xf numFmtId="49" fontId="20" fillId="0" borderId="21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1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7" xfId="0" applyNumberFormat="1" applyFont="1" applyBorder="1" applyAlignment="1">
      <alignment horizontal="center" vertical="center"/>
    </xf>
    <xf numFmtId="49" fontId="2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2" xfId="0" applyFont="1" applyFill="1" applyBorder="1" applyAlignment="1">
      <alignment horizontal="right"/>
    </xf>
    <xf numFmtId="49" fontId="20" fillId="15" borderId="27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1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3" xfId="0" applyNumberFormat="1" applyFont="1" applyFill="1" applyBorder="1" applyAlignment="1">
      <alignment horizontal="right" vertical="center"/>
    </xf>
    <xf numFmtId="49" fontId="52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33" xfId="0" applyNumberFormat="1" applyFont="1" applyFill="1" applyBorder="1" applyAlignment="1">
      <alignment horizontal="right" vertical="center"/>
    </xf>
    <xf numFmtId="49" fontId="38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50" fillId="15" borderId="33" xfId="0" applyNumberFormat="1" applyFon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41" fillId="15" borderId="21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2" fillId="15" borderId="33" xfId="0" applyNumberFormat="1" applyFon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57" fillId="15" borderId="33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1" xfId="0" applyNumberFormat="1" applyFill="1" applyBorder="1" applyAlignment="1">
      <alignment horizontal="right" vertical="center"/>
    </xf>
    <xf numFmtId="49" fontId="0" fillId="15" borderId="35" xfId="0" applyNumberFormat="1" applyFill="1" applyBorder="1" applyAlignment="1">
      <alignment horizontal="right" vertical="center"/>
    </xf>
    <xf numFmtId="49" fontId="54" fillId="15" borderId="34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0" fillId="15" borderId="36" xfId="0" applyNumberFormat="1" applyFont="1" applyFill="1" applyBorder="1" applyAlignment="1">
      <alignment horizontal="right" vertical="center"/>
    </xf>
    <xf numFmtId="49" fontId="41" fillId="15" borderId="37" xfId="0" applyNumberFormat="1" applyFont="1" applyFill="1" applyBorder="1" applyAlignment="1">
      <alignment horizontal="right" vertical="center"/>
    </xf>
    <xf numFmtId="49" fontId="54" fillId="15" borderId="37" xfId="0" applyNumberFormat="1" applyFont="1" applyFill="1" applyBorder="1" applyAlignment="1">
      <alignment horizontal="right" vertical="center"/>
    </xf>
    <xf numFmtId="49" fontId="57" fillId="15" borderId="36" xfId="0" applyNumberFormat="1" applyFont="1" applyFill="1" applyBorder="1" applyAlignment="1">
      <alignment horizontal="right" vertical="center"/>
    </xf>
    <xf numFmtId="49" fontId="62" fillId="15" borderId="33" xfId="0" applyNumberFormat="1" applyFont="1" applyFill="1" applyBorder="1" applyAlignment="1">
      <alignment horizontal="right" vertical="center"/>
    </xf>
    <xf numFmtId="49" fontId="0" fillId="15" borderId="21" xfId="0" applyNumberFormat="1" applyFont="1" applyFill="1" applyBorder="1" applyAlignment="1">
      <alignment horizontal="right" vertical="center"/>
    </xf>
    <xf numFmtId="49" fontId="34" fillId="15" borderId="21" xfId="0" applyNumberFormat="1" applyFont="1" applyFill="1" applyBorder="1" applyAlignment="1">
      <alignment horizontal="right" vertical="center"/>
    </xf>
    <xf numFmtId="49" fontId="0" fillId="15" borderId="38" xfId="0" applyNumberFormat="1" applyFill="1" applyBorder="1" applyAlignment="1">
      <alignment horizontal="right" vertical="center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2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left" vertical="top" wrapText="1"/>
    </xf>
    <xf numFmtId="49" fontId="28" fillId="0" borderId="18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1" xfId="0" applyFont="1" applyBorder="1" applyAlignment="1">
      <alignment vertical="top" wrapText="1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Fill="1" applyBorder="1" applyAlignment="1" applyProtection="1">
      <alignment vertical="top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vertical="top" wrapText="1"/>
    </xf>
    <xf numFmtId="0" fontId="36" fillId="0" borderId="22" xfId="0" applyFont="1" applyBorder="1" applyAlignment="1" applyProtection="1">
      <alignment horizontal="left" vertical="top" wrapText="1"/>
      <protection locked="0"/>
    </xf>
    <xf numFmtId="49" fontId="41" fillId="15" borderId="39" xfId="0" applyNumberFormat="1" applyFont="1" applyFill="1" applyBorder="1" applyAlignment="1">
      <alignment horizontal="right" vertical="center"/>
    </xf>
    <xf numFmtId="49" fontId="48" fillId="15" borderId="28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5" xfId="0" applyNumberFormat="1" applyFont="1" applyFill="1" applyBorder="1" applyAlignment="1">
      <alignment horizontal="right" vertical="center"/>
    </xf>
    <xf numFmtId="0" fontId="27" fillId="15" borderId="22" xfId="0" applyFont="1" applyFill="1" applyBorder="1" applyAlignment="1" applyProtection="1">
      <alignment vertical="top" wrapText="1"/>
      <protection locked="0"/>
    </xf>
    <xf numFmtId="0" fontId="27" fillId="15" borderId="22" xfId="0" applyFont="1" applyFill="1" applyBorder="1" applyAlignment="1">
      <alignment horizontal="right"/>
    </xf>
    <xf numFmtId="0" fontId="40" fillId="15" borderId="21" xfId="0" applyFont="1" applyFill="1" applyBorder="1" applyAlignment="1">
      <alignment vertical="top" wrapText="1"/>
    </xf>
    <xf numFmtId="0" fontId="40" fillId="15" borderId="21" xfId="0" applyFont="1" applyFill="1" applyBorder="1" applyAlignment="1">
      <alignment horizontal="right" wrapText="1"/>
    </xf>
    <xf numFmtId="3" fontId="40" fillId="15" borderId="2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Fill="1" applyBorder="1" applyAlignment="1">
      <alignment horizontal="center" vertical="center"/>
    </xf>
    <xf numFmtId="49" fontId="2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top" wrapText="1"/>
      <protection locked="0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1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>
      <alignment horizontal="left" vertical="top" wrapText="1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7" xfId="0" applyNumberFormat="1" applyFont="1" applyFill="1" applyBorder="1" applyAlignment="1">
      <alignment horizontal="right" vertical="center"/>
    </xf>
    <xf numFmtId="49" fontId="28" fillId="15" borderId="26" xfId="0" applyNumberFormat="1" applyFont="1" applyFill="1" applyBorder="1" applyAlignment="1">
      <alignment horizontal="center" vertical="center"/>
    </xf>
    <xf numFmtId="49" fontId="33" fillId="15" borderId="33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horizontal="right"/>
    </xf>
    <xf numFmtId="0" fontId="40" fillId="0" borderId="21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42" xfId="0" applyNumberFormat="1" applyFont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right"/>
    </xf>
    <xf numFmtId="49" fontId="35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7" xfId="0" applyFont="1" applyFill="1" applyBorder="1" applyAlignment="1">
      <alignment vertical="top" wrapText="1"/>
    </xf>
    <xf numFmtId="0" fontId="30" fillId="15" borderId="22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3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6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center" vertical="center"/>
    </xf>
    <xf numFmtId="49" fontId="48" fillId="0" borderId="26" xfId="0" applyNumberFormat="1" applyFont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Border="1" applyAlignment="1">
      <alignment horizontal="center" vertical="center"/>
    </xf>
    <xf numFmtId="0" fontId="40" fillId="0" borderId="26" xfId="0" applyFont="1" applyFill="1" applyBorder="1" applyAlignment="1">
      <alignment horizontal="right" wrapText="1"/>
    </xf>
    <xf numFmtId="0" fontId="40" fillId="0" borderId="27" xfId="0" applyFont="1" applyBorder="1" applyAlignment="1">
      <alignment horizontal="right"/>
    </xf>
    <xf numFmtId="0" fontId="40" fillId="0" borderId="21" xfId="0" applyFont="1" applyBorder="1" applyAlignment="1">
      <alignment horizontal="right"/>
    </xf>
    <xf numFmtId="0" fontId="39" fillId="0" borderId="22" xfId="0" applyFont="1" applyBorder="1" applyAlignment="1" applyProtection="1">
      <alignment vertical="top" wrapText="1"/>
      <protection locked="0"/>
    </xf>
    <xf numFmtId="0" fontId="40" fillId="0" borderId="22" xfId="0" applyFont="1" applyBorder="1" applyAlignment="1">
      <alignment horizontal="right"/>
    </xf>
    <xf numFmtId="49" fontId="0" fillId="15" borderId="28" xfId="0" applyNumberFormat="1" applyFill="1" applyBorder="1" applyAlignment="1">
      <alignment horizontal="right" vertical="center"/>
    </xf>
    <xf numFmtId="49" fontId="28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vertical="top" wrapText="1"/>
      <protection locked="0"/>
    </xf>
    <xf numFmtId="0" fontId="27" fillId="0" borderId="22" xfId="0" applyFont="1" applyFill="1" applyBorder="1" applyAlignment="1">
      <alignment horizontal="right"/>
    </xf>
    <xf numFmtId="0" fontId="30" fillId="0" borderId="22" xfId="0" applyFont="1" applyFill="1" applyBorder="1" applyAlignment="1">
      <alignment horizontal="right"/>
    </xf>
    <xf numFmtId="0" fontId="30" fillId="0" borderId="21" xfId="0" applyFont="1" applyFill="1" applyBorder="1" applyAlignment="1" applyProtection="1">
      <alignment vertical="top" wrapText="1"/>
      <protection locked="0"/>
    </xf>
    <xf numFmtId="0" fontId="30" fillId="0" borderId="21" xfId="0" applyFont="1" applyFill="1" applyBorder="1" applyAlignment="1">
      <alignment horizontal="right" wrapText="1"/>
    </xf>
    <xf numFmtId="0" fontId="30" fillId="0" borderId="21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29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30" fillId="0" borderId="21" xfId="0" applyFont="1" applyBorder="1"/>
    <xf numFmtId="0" fontId="40" fillId="0" borderId="21" xfId="0" applyFont="1" applyBorder="1" applyAlignment="1">
      <alignment horizontal="left" wrapText="1"/>
    </xf>
    <xf numFmtId="0" fontId="40" fillId="0" borderId="21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9" xfId="0" applyNumberFormat="1" applyFont="1" applyFill="1" applyBorder="1" applyAlignment="1">
      <alignment horizontal="right" vertical="center"/>
    </xf>
    <xf numFmtId="49" fontId="28" fillId="15" borderId="28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1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7" xfId="0" applyNumberFormat="1" applyFont="1" applyBorder="1" applyAlignment="1">
      <alignment horizontal="center" vertical="center"/>
    </xf>
    <xf numFmtId="0" fontId="37" fillId="0" borderId="22" xfId="0" applyFont="1" applyBorder="1" applyAlignment="1" applyProtection="1">
      <alignment vertical="top" wrapText="1"/>
      <protection locked="0"/>
    </xf>
    <xf numFmtId="49" fontId="35" fillId="0" borderId="44" xfId="0" applyNumberFormat="1" applyFont="1" applyBorder="1" applyAlignment="1" applyProtection="1">
      <alignment horizontal="center" vertical="center" wrapText="1"/>
      <protection locked="0"/>
    </xf>
    <xf numFmtId="49" fontId="35" fillId="0" borderId="45" xfId="0" applyNumberFormat="1" applyFont="1" applyBorder="1" applyAlignment="1" applyProtection="1">
      <alignment horizontal="center" vertical="center" wrapText="1"/>
      <protection locked="0"/>
    </xf>
    <xf numFmtId="49" fontId="0" fillId="15" borderId="36" xfId="0" applyNumberFormat="1" applyFill="1" applyBorder="1" applyAlignment="1">
      <alignment horizontal="right" vertical="center"/>
    </xf>
    <xf numFmtId="49" fontId="31" fillId="15" borderId="48" xfId="0" applyNumberFormat="1" applyFont="1" applyFill="1" applyBorder="1" applyAlignment="1">
      <alignment horizontal="center" vertical="center" wrapText="1"/>
    </xf>
    <xf numFmtId="49" fontId="31" fillId="15" borderId="49" xfId="0" applyNumberFormat="1" applyFont="1" applyFill="1" applyBorder="1" applyAlignment="1">
      <alignment horizontal="center" vertical="center" wrapText="1"/>
    </xf>
    <xf numFmtId="49" fontId="31" fillId="15" borderId="50" xfId="0" applyNumberFormat="1" applyFont="1" applyFill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2" fillId="0" borderId="46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7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9"/>
  <sheetViews>
    <sheetView tabSelected="1" view="pageBreakPreview" topLeftCell="A10" zoomScaleNormal="100" workbookViewId="0">
      <pane xSplit="4" ySplit="4" topLeftCell="E294" activePane="bottomRight" state="frozen"/>
      <selection activeCell="A10" sqref="A10"/>
      <selection pane="topRight" activeCell="E10" sqref="E10"/>
      <selection pane="bottomLeft" activeCell="A14" sqref="A14"/>
      <selection pane="bottomRight" activeCell="G300" sqref="G300"/>
    </sheetView>
  </sheetViews>
  <sheetFormatPr defaultRowHeight="12.75" x14ac:dyDescent="0.2"/>
  <cols>
    <col min="1" max="1" width="11.28515625" style="247" customWidth="1"/>
    <col min="2" max="2" width="11.28515625" style="1" customWidth="1"/>
    <col min="3" max="3" width="10.28515625" style="2" customWidth="1"/>
    <col min="4" max="4" width="74.5703125" style="5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11" t="s">
        <v>592</v>
      </c>
      <c r="O1" s="19"/>
      <c r="P1" s="19"/>
    </row>
    <row r="2" spans="1:16" ht="24" customHeight="1" x14ac:dyDescent="0.2">
      <c r="C2" s="3"/>
      <c r="M2" s="392" t="s">
        <v>105</v>
      </c>
      <c r="N2" s="392"/>
      <c r="O2" s="392"/>
      <c r="P2" s="392"/>
    </row>
    <row r="3" spans="1:16" x14ac:dyDescent="0.2">
      <c r="C3" s="4"/>
      <c r="M3" s="110" t="s">
        <v>593</v>
      </c>
      <c r="O3" s="109"/>
      <c r="P3" s="109"/>
    </row>
    <row r="4" spans="1:16" ht="38.25" customHeight="1" x14ac:dyDescent="0.2">
      <c r="C4" s="4"/>
      <c r="M4" s="392"/>
      <c r="N4" s="392"/>
      <c r="O4" s="392"/>
      <c r="P4" s="392"/>
    </row>
    <row r="5" spans="1:16" ht="17.25" x14ac:dyDescent="0.25">
      <c r="C5" s="393" t="s">
        <v>426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</row>
    <row r="6" spans="1:16" ht="17.25" x14ac:dyDescent="0.25"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</row>
    <row r="8" spans="1:16" ht="13.5" thickBot="1" x14ac:dyDescent="0.25">
      <c r="C8" s="5"/>
      <c r="P8" s="6" t="s">
        <v>119</v>
      </c>
    </row>
    <row r="9" spans="1:16" ht="15.75" thickBot="1" x14ac:dyDescent="0.3">
      <c r="A9" s="382" t="s">
        <v>82</v>
      </c>
      <c r="B9" s="385" t="s">
        <v>10</v>
      </c>
      <c r="C9" s="386" t="s">
        <v>120</v>
      </c>
      <c r="D9" s="387" t="s">
        <v>83</v>
      </c>
      <c r="E9" s="391" t="s">
        <v>121</v>
      </c>
      <c r="F9" s="391"/>
      <c r="G9" s="391"/>
      <c r="H9" s="391"/>
      <c r="I9" s="391"/>
      <c r="J9" s="391" t="s">
        <v>122</v>
      </c>
      <c r="K9" s="391"/>
      <c r="L9" s="391"/>
      <c r="M9" s="391"/>
      <c r="N9" s="391"/>
      <c r="O9" s="391"/>
      <c r="P9" s="394" t="s">
        <v>123</v>
      </c>
    </row>
    <row r="10" spans="1:16" ht="13.5" thickBot="1" x14ac:dyDescent="0.25">
      <c r="A10" s="383"/>
      <c r="B10" s="385"/>
      <c r="C10" s="386"/>
      <c r="D10" s="387"/>
      <c r="E10" s="388" t="s">
        <v>124</v>
      </c>
      <c r="F10" s="389" t="s">
        <v>125</v>
      </c>
      <c r="G10" s="388" t="s">
        <v>126</v>
      </c>
      <c r="H10" s="388"/>
      <c r="I10" s="388" t="s">
        <v>127</v>
      </c>
      <c r="J10" s="390" t="s">
        <v>128</v>
      </c>
      <c r="K10" s="388" t="s">
        <v>125</v>
      </c>
      <c r="L10" s="388" t="s">
        <v>126</v>
      </c>
      <c r="M10" s="388"/>
      <c r="N10" s="388" t="s">
        <v>127</v>
      </c>
      <c r="O10" s="20" t="s">
        <v>126</v>
      </c>
      <c r="P10" s="394"/>
    </row>
    <row r="11" spans="1:16" ht="13.5" thickBot="1" x14ac:dyDescent="0.25">
      <c r="A11" s="383"/>
      <c r="B11" s="385"/>
      <c r="C11" s="386"/>
      <c r="D11" s="387"/>
      <c r="E11" s="388"/>
      <c r="F11" s="389"/>
      <c r="G11" s="388" t="s">
        <v>129</v>
      </c>
      <c r="H11" s="388" t="s">
        <v>130</v>
      </c>
      <c r="I11" s="388"/>
      <c r="J11" s="390"/>
      <c r="K11" s="388"/>
      <c r="L11" s="388" t="s">
        <v>129</v>
      </c>
      <c r="M11" s="388" t="s">
        <v>130</v>
      </c>
      <c r="N11" s="388"/>
      <c r="O11" s="390" t="s">
        <v>131</v>
      </c>
      <c r="P11" s="394"/>
    </row>
    <row r="12" spans="1:16" ht="22.5" customHeight="1" x14ac:dyDescent="0.2">
      <c r="A12" s="384"/>
      <c r="B12" s="385"/>
      <c r="C12" s="386"/>
      <c r="D12" s="387"/>
      <c r="E12" s="388"/>
      <c r="F12" s="389"/>
      <c r="G12" s="388"/>
      <c r="H12" s="388"/>
      <c r="I12" s="388"/>
      <c r="J12" s="390"/>
      <c r="K12" s="388"/>
      <c r="L12" s="388"/>
      <c r="M12" s="388"/>
      <c r="N12" s="388"/>
      <c r="O12" s="390"/>
      <c r="P12" s="394"/>
    </row>
    <row r="13" spans="1:16" s="25" customFormat="1" x14ac:dyDescent="0.2">
      <c r="A13" s="321">
        <v>1</v>
      </c>
      <c r="B13" s="21" t="s">
        <v>84</v>
      </c>
      <c r="C13" s="22">
        <v>3</v>
      </c>
      <c r="D13" s="5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570</v>
      </c>
    </row>
    <row r="14" spans="1:16" x14ac:dyDescent="0.2">
      <c r="A14" s="248" t="s">
        <v>184</v>
      </c>
      <c r="B14" s="26"/>
      <c r="C14" s="27"/>
      <c r="D14" s="53" t="s">
        <v>132</v>
      </c>
      <c r="E14" s="8">
        <f>E15</f>
        <v>34935554</v>
      </c>
      <c r="F14" s="8">
        <f t="shared" ref="F14:P14" si="0">F15</f>
        <v>34935554</v>
      </c>
      <c r="G14" s="8">
        <f t="shared" si="0"/>
        <v>22803000</v>
      </c>
      <c r="H14" s="8">
        <f t="shared" si="0"/>
        <v>1014700</v>
      </c>
      <c r="I14" s="8">
        <f t="shared" si="0"/>
        <v>0</v>
      </c>
      <c r="J14" s="8">
        <f>J15</f>
        <v>6792102</v>
      </c>
      <c r="K14" s="8">
        <f t="shared" si="0"/>
        <v>918111</v>
      </c>
      <c r="L14" s="8">
        <f t="shared" si="0"/>
        <v>0</v>
      </c>
      <c r="M14" s="8">
        <f t="shared" si="0"/>
        <v>0</v>
      </c>
      <c r="N14" s="8">
        <f t="shared" si="0"/>
        <v>5873991</v>
      </c>
      <c r="O14" s="8">
        <f t="shared" si="0"/>
        <v>5728352</v>
      </c>
      <c r="P14" s="8">
        <f t="shared" si="0"/>
        <v>41727656</v>
      </c>
    </row>
    <row r="15" spans="1:16" s="35" customFormat="1" ht="17.25" customHeight="1" x14ac:dyDescent="0.2">
      <c r="A15" s="249" t="s">
        <v>191</v>
      </c>
      <c r="B15" s="26"/>
      <c r="C15" s="27"/>
      <c r="D15" s="54" t="s">
        <v>132</v>
      </c>
      <c r="E15" s="48">
        <f>E16+E17+E35+E19+E21+E24+E22+E29+E30+E33+E25+E28</f>
        <v>34935554</v>
      </c>
      <c r="F15" s="48">
        <f>F16+F17+F35+F19+F21+F24+F22+F29+F30+F33+F25+F28</f>
        <v>34935554</v>
      </c>
      <c r="G15" s="48">
        <f>G16+G17+G35+G19+G21+G24+G22+G29+G30+G33+G25+G28</f>
        <v>22803000</v>
      </c>
      <c r="H15" s="48">
        <f>H16+H17+H35+H19+H21+H24+H22+H29+H30+H33+H25+H28</f>
        <v>1014700</v>
      </c>
      <c r="I15" s="48">
        <f>I16+I17+I35+I19+I21+I24+I22+I29+I30+I33+I25+I28</f>
        <v>0</v>
      </c>
      <c r="J15" s="48">
        <f>J16+J25+J31+J33+J29+J23</f>
        <v>6792102</v>
      </c>
      <c r="K15" s="48">
        <f>K16+K25+K31+K33</f>
        <v>918111</v>
      </c>
      <c r="L15" s="48">
        <f>L16+L25+L31+L33</f>
        <v>0</v>
      </c>
      <c r="M15" s="48">
        <f>M16+M25+M31+M33</f>
        <v>0</v>
      </c>
      <c r="N15" s="48">
        <f>N16+N25+N31+N33+N29+N23</f>
        <v>5873991</v>
      </c>
      <c r="O15" s="48">
        <f>O16+O25+O31+O33+O29+O23</f>
        <v>5728352</v>
      </c>
      <c r="P15" s="48">
        <f>P16+P17+P35+P19+P21+P23+P24+P22+P29+P30+P33+P25+P28+P31</f>
        <v>41727656</v>
      </c>
    </row>
    <row r="16" spans="1:16" s="7" customFormat="1" ht="41.25" customHeight="1" x14ac:dyDescent="0.2">
      <c r="A16" s="250" t="s">
        <v>192</v>
      </c>
      <c r="B16" s="29" t="s">
        <v>189</v>
      </c>
      <c r="C16" s="29" t="s">
        <v>133</v>
      </c>
      <c r="D16" s="65" t="s">
        <v>190</v>
      </c>
      <c r="E16" s="15">
        <f>F16+I16</f>
        <v>31202400</v>
      </c>
      <c r="F16" s="15">
        <v>31202400</v>
      </c>
      <c r="G16" s="15">
        <v>22803000</v>
      </c>
      <c r="H16" s="236">
        <v>1014700</v>
      </c>
      <c r="I16" s="15"/>
      <c r="J16" s="15">
        <f>K16+N16</f>
        <v>4819500</v>
      </c>
      <c r="K16" s="15"/>
      <c r="L16" s="15"/>
      <c r="M16" s="15"/>
      <c r="N16" s="15">
        <f>O16</f>
        <v>4819500</v>
      </c>
      <c r="O16" s="15">
        <v>4819500</v>
      </c>
      <c r="P16" s="14">
        <f>E16+J16</f>
        <v>36021900</v>
      </c>
    </row>
    <row r="17" spans="1:17" x14ac:dyDescent="0.2">
      <c r="A17" s="250" t="s">
        <v>480</v>
      </c>
      <c r="B17" s="12" t="s">
        <v>450</v>
      </c>
      <c r="C17" s="12"/>
      <c r="D17" s="58" t="s">
        <v>18</v>
      </c>
      <c r="E17" s="15">
        <f t="shared" ref="E17:E28" si="1">F17+I17</f>
        <v>314000</v>
      </c>
      <c r="F17" s="11">
        <f t="shared" ref="F17:O17" si="2">SUM(F18)</f>
        <v>314000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1" si="4">E17+J17</f>
        <v>314000</v>
      </c>
    </row>
    <row r="18" spans="1:17" s="84" customFormat="1" ht="25.5" x14ac:dyDescent="0.2">
      <c r="A18" s="251" t="s">
        <v>481</v>
      </c>
      <c r="B18" s="82" t="s">
        <v>452</v>
      </c>
      <c r="C18" s="82" t="s">
        <v>135</v>
      </c>
      <c r="D18" s="85" t="s">
        <v>477</v>
      </c>
      <c r="E18" s="15">
        <f t="shared" si="1"/>
        <v>314000</v>
      </c>
      <c r="F18" s="83">
        <v>314000</v>
      </c>
      <c r="G18" s="83"/>
      <c r="H18" s="83"/>
      <c r="I18" s="83"/>
      <c r="J18" s="15">
        <f t="shared" si="3"/>
        <v>0</v>
      </c>
      <c r="K18" s="83"/>
      <c r="L18" s="83"/>
      <c r="M18" s="83"/>
      <c r="N18" s="49">
        <f t="shared" ref="N18:N24" si="5">O18</f>
        <v>0</v>
      </c>
      <c r="O18" s="83"/>
      <c r="P18" s="14">
        <f t="shared" si="4"/>
        <v>314000</v>
      </c>
      <c r="Q18" s="86"/>
    </row>
    <row r="19" spans="1:17" hidden="1" x14ac:dyDescent="0.2">
      <c r="A19" s="250" t="s">
        <v>21</v>
      </c>
      <c r="B19" s="16" t="s">
        <v>28</v>
      </c>
      <c r="C19" s="16"/>
      <c r="D19" s="77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9">
        <f t="shared" si="5"/>
        <v>0</v>
      </c>
      <c r="O19" s="9">
        <f t="shared" si="6"/>
        <v>0</v>
      </c>
      <c r="P19" s="14">
        <f t="shared" si="4"/>
        <v>0</v>
      </c>
    </row>
    <row r="20" spans="1:17" s="84" customFormat="1" hidden="1" x14ac:dyDescent="0.2">
      <c r="A20" s="251" t="s">
        <v>22</v>
      </c>
      <c r="B20" s="87" t="s">
        <v>29</v>
      </c>
      <c r="C20" s="87" t="s">
        <v>59</v>
      </c>
      <c r="D20" s="88" t="s">
        <v>23</v>
      </c>
      <c r="E20" s="15">
        <f t="shared" si="1"/>
        <v>0</v>
      </c>
      <c r="F20" s="83"/>
      <c r="G20" s="83"/>
      <c r="H20" s="83"/>
      <c r="I20" s="83"/>
      <c r="J20" s="15">
        <f t="shared" si="3"/>
        <v>0</v>
      </c>
      <c r="K20" s="83"/>
      <c r="L20" s="83"/>
      <c r="M20" s="83"/>
      <c r="N20" s="49">
        <f t="shared" si="5"/>
        <v>0</v>
      </c>
      <c r="O20" s="83"/>
      <c r="P20" s="14">
        <f t="shared" si="4"/>
        <v>0</v>
      </c>
    </row>
    <row r="21" spans="1:17" x14ac:dyDescent="0.2">
      <c r="A21" s="250" t="s">
        <v>194</v>
      </c>
      <c r="B21" s="30" t="s">
        <v>193</v>
      </c>
      <c r="C21" s="30" t="s">
        <v>5</v>
      </c>
      <c r="D21" s="58" t="s">
        <v>86</v>
      </c>
      <c r="E21" s="15">
        <f t="shared" si="1"/>
        <v>550000</v>
      </c>
      <c r="F21" s="49">
        <v>550000</v>
      </c>
      <c r="G21" s="49"/>
      <c r="H21" s="49"/>
      <c r="I21" s="49"/>
      <c r="J21" s="15">
        <f t="shared" si="3"/>
        <v>0</v>
      </c>
      <c r="K21" s="49"/>
      <c r="L21" s="49"/>
      <c r="M21" s="49"/>
      <c r="N21" s="49">
        <f t="shared" si="5"/>
        <v>0</v>
      </c>
      <c r="O21" s="49"/>
      <c r="P21" s="14">
        <f t="shared" si="4"/>
        <v>550000</v>
      </c>
    </row>
    <row r="22" spans="1:17" x14ac:dyDescent="0.2">
      <c r="A22" s="250" t="s">
        <v>197</v>
      </c>
      <c r="B22" s="31" t="s">
        <v>196</v>
      </c>
      <c r="C22" s="31" t="s">
        <v>140</v>
      </c>
      <c r="D22" s="17" t="s">
        <v>88</v>
      </c>
      <c r="E22" s="15">
        <f t="shared" si="1"/>
        <v>60000</v>
      </c>
      <c r="F22" s="49">
        <v>60000</v>
      </c>
      <c r="G22" s="49"/>
      <c r="H22" s="49"/>
      <c r="I22" s="49"/>
      <c r="J22" s="15">
        <f t="shared" si="3"/>
        <v>0</v>
      </c>
      <c r="K22" s="49"/>
      <c r="L22" s="49"/>
      <c r="M22" s="49"/>
      <c r="N22" s="49">
        <f t="shared" si="5"/>
        <v>0</v>
      </c>
      <c r="O22" s="49"/>
      <c r="P22" s="14">
        <f t="shared" si="4"/>
        <v>60000</v>
      </c>
    </row>
    <row r="23" spans="1:17" x14ac:dyDescent="0.2">
      <c r="A23" s="250" t="s">
        <v>543</v>
      </c>
      <c r="B23" s="31" t="s">
        <v>195</v>
      </c>
      <c r="C23" s="307" t="s">
        <v>139</v>
      </c>
      <c r="D23" s="62" t="s">
        <v>544</v>
      </c>
      <c r="E23" s="15">
        <f>F23+I23</f>
        <v>0</v>
      </c>
      <c r="F23" s="49"/>
      <c r="G23" s="49"/>
      <c r="H23" s="49"/>
      <c r="I23" s="49"/>
      <c r="J23" s="15">
        <f>K23+N23</f>
        <v>150000</v>
      </c>
      <c r="K23" s="49"/>
      <c r="L23" s="49"/>
      <c r="M23" s="49"/>
      <c r="N23" s="49">
        <f>O23</f>
        <v>150000</v>
      </c>
      <c r="O23" s="49">
        <v>150000</v>
      </c>
      <c r="P23" s="14">
        <f>E23+J23</f>
        <v>150000</v>
      </c>
    </row>
    <row r="24" spans="1:17" ht="13.5" customHeight="1" x14ac:dyDescent="0.2">
      <c r="A24" s="250" t="s">
        <v>417</v>
      </c>
      <c r="B24" s="31" t="s">
        <v>416</v>
      </c>
      <c r="C24" s="31" t="s">
        <v>139</v>
      </c>
      <c r="D24" s="62" t="s">
        <v>418</v>
      </c>
      <c r="E24" s="15">
        <f>F24+I24</f>
        <v>93006</v>
      </c>
      <c r="F24" s="49">
        <v>93006</v>
      </c>
      <c r="G24" s="49"/>
      <c r="H24" s="49"/>
      <c r="I24" s="49"/>
      <c r="J24" s="15">
        <f>K24+N24</f>
        <v>0</v>
      </c>
      <c r="K24" s="49"/>
      <c r="L24" s="49"/>
      <c r="M24" s="49"/>
      <c r="N24" s="49">
        <f t="shared" si="5"/>
        <v>0</v>
      </c>
      <c r="O24" s="49"/>
      <c r="P24" s="14">
        <f>E24+J24</f>
        <v>93006</v>
      </c>
    </row>
    <row r="25" spans="1:17" x14ac:dyDescent="0.2">
      <c r="A25" s="250" t="s">
        <v>201</v>
      </c>
      <c r="B25" s="12" t="s">
        <v>200</v>
      </c>
      <c r="C25" s="12"/>
      <c r="D25" s="62" t="s">
        <v>202</v>
      </c>
      <c r="E25" s="15">
        <f t="shared" si="1"/>
        <v>2406148</v>
      </c>
      <c r="F25" s="9">
        <f>F26+F27</f>
        <v>2406148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947078</v>
      </c>
      <c r="K25" s="9">
        <f>K26+K27</f>
        <v>808226</v>
      </c>
      <c r="L25" s="9">
        <f>L26+L27</f>
        <v>0</v>
      </c>
      <c r="M25" s="9">
        <f>M26+M27</f>
        <v>0</v>
      </c>
      <c r="N25" s="9">
        <f>N26+N27</f>
        <v>138852</v>
      </c>
      <c r="O25" s="9">
        <f>O26+O27</f>
        <v>138852</v>
      </c>
      <c r="P25" s="14">
        <f t="shared" ref="P25:P34" si="7">E25+J25</f>
        <v>3353226</v>
      </c>
    </row>
    <row r="26" spans="1:17" s="84" customFormat="1" ht="63.75" x14ac:dyDescent="0.2">
      <c r="A26" s="251" t="s">
        <v>430</v>
      </c>
      <c r="B26" s="82" t="s">
        <v>429</v>
      </c>
      <c r="C26" s="82" t="s">
        <v>139</v>
      </c>
      <c r="D26" s="71" t="s">
        <v>471</v>
      </c>
      <c r="E26" s="103">
        <f t="shared" si="1"/>
        <v>0</v>
      </c>
      <c r="F26" s="83"/>
      <c r="G26" s="83"/>
      <c r="H26" s="83"/>
      <c r="I26" s="83"/>
      <c r="J26" s="103">
        <f t="shared" si="3"/>
        <v>808226</v>
      </c>
      <c r="K26" s="83">
        <v>808226</v>
      </c>
      <c r="L26" s="83"/>
      <c r="M26" s="83"/>
      <c r="N26" s="83">
        <f>O26</f>
        <v>0</v>
      </c>
      <c r="O26" s="83"/>
      <c r="P26" s="14">
        <f t="shared" si="7"/>
        <v>808226</v>
      </c>
    </row>
    <row r="27" spans="1:17" s="84" customFormat="1" x14ac:dyDescent="0.2">
      <c r="A27" s="251" t="s">
        <v>203</v>
      </c>
      <c r="B27" s="82" t="s">
        <v>204</v>
      </c>
      <c r="C27" s="82" t="s">
        <v>139</v>
      </c>
      <c r="D27" s="71" t="s">
        <v>205</v>
      </c>
      <c r="E27" s="103">
        <f t="shared" si="1"/>
        <v>2406148</v>
      </c>
      <c r="F27" s="83">
        <v>2406148</v>
      </c>
      <c r="G27" s="83"/>
      <c r="H27" s="83"/>
      <c r="I27" s="83"/>
      <c r="J27" s="103">
        <f t="shared" si="3"/>
        <v>138852</v>
      </c>
      <c r="K27" s="83"/>
      <c r="L27" s="83"/>
      <c r="M27" s="83"/>
      <c r="N27" s="83">
        <f>O27</f>
        <v>138852</v>
      </c>
      <c r="O27" s="83">
        <v>138852</v>
      </c>
      <c r="P27" s="14">
        <f t="shared" si="7"/>
        <v>2545000</v>
      </c>
    </row>
    <row r="28" spans="1:17" hidden="1" x14ac:dyDescent="0.2">
      <c r="A28" s="252" t="s">
        <v>91</v>
      </c>
      <c r="B28" s="30" t="s">
        <v>30</v>
      </c>
      <c r="C28" s="30" t="s">
        <v>146</v>
      </c>
      <c r="D28" s="55" t="s">
        <v>147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9">
        <f>O28</f>
        <v>0</v>
      </c>
      <c r="O28" s="9"/>
      <c r="P28" s="14">
        <f t="shared" si="7"/>
        <v>0</v>
      </c>
    </row>
    <row r="29" spans="1:17" ht="26.25" customHeight="1" x14ac:dyDescent="0.2">
      <c r="A29" s="250" t="s">
        <v>199</v>
      </c>
      <c r="B29" s="31" t="s">
        <v>198</v>
      </c>
      <c r="C29" s="31" t="s">
        <v>142</v>
      </c>
      <c r="D29" s="63" t="s">
        <v>431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620000</v>
      </c>
      <c r="K29" s="11"/>
      <c r="L29" s="11"/>
      <c r="M29" s="11"/>
      <c r="N29" s="49">
        <f>O29</f>
        <v>620000</v>
      </c>
      <c r="O29" s="11">
        <v>620000</v>
      </c>
      <c r="P29" s="14">
        <f t="shared" si="7"/>
        <v>620000</v>
      </c>
    </row>
    <row r="30" spans="1:17" ht="25.5" hidden="1" x14ac:dyDescent="0.2">
      <c r="A30" s="253" t="s">
        <v>87</v>
      </c>
      <c r="B30" s="31" t="s">
        <v>66</v>
      </c>
      <c r="C30" s="31" t="s">
        <v>143</v>
      </c>
      <c r="D30" s="63" t="s">
        <v>144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9">
        <f>O30</f>
        <v>0</v>
      </c>
      <c r="O30" s="10"/>
      <c r="P30" s="14">
        <f t="shared" si="7"/>
        <v>0</v>
      </c>
    </row>
    <row r="31" spans="1:17" x14ac:dyDescent="0.2">
      <c r="A31" s="253" t="s">
        <v>519</v>
      </c>
      <c r="B31" s="31" t="s">
        <v>520</v>
      </c>
      <c r="C31" s="31"/>
      <c r="D31" s="63" t="s">
        <v>523</v>
      </c>
      <c r="E31" s="15"/>
      <c r="F31" s="10"/>
      <c r="G31" s="10"/>
      <c r="H31" s="10"/>
      <c r="I31" s="10"/>
      <c r="J31" s="15">
        <f t="shared" si="8"/>
        <v>195639</v>
      </c>
      <c r="K31" s="11">
        <f>K32</f>
        <v>50000</v>
      </c>
      <c r="L31" s="11">
        <f>L32</f>
        <v>0</v>
      </c>
      <c r="M31" s="11">
        <f>M32</f>
        <v>0</v>
      </c>
      <c r="N31" s="11">
        <f>N32</f>
        <v>145639</v>
      </c>
      <c r="O31" s="10"/>
      <c r="P31" s="14">
        <f t="shared" si="7"/>
        <v>195639</v>
      </c>
    </row>
    <row r="32" spans="1:17" s="84" customFormat="1" x14ac:dyDescent="0.2">
      <c r="A32" s="251" t="s">
        <v>521</v>
      </c>
      <c r="B32" s="166" t="s">
        <v>522</v>
      </c>
      <c r="C32" s="166" t="s">
        <v>141</v>
      </c>
      <c r="D32" s="177" t="s">
        <v>145</v>
      </c>
      <c r="E32" s="103"/>
      <c r="F32" s="81"/>
      <c r="G32" s="81"/>
      <c r="H32" s="81"/>
      <c r="I32" s="81"/>
      <c r="J32" s="103">
        <f t="shared" si="8"/>
        <v>195639</v>
      </c>
      <c r="K32" s="101">
        <v>50000</v>
      </c>
      <c r="L32" s="101"/>
      <c r="M32" s="101"/>
      <c r="N32" s="49">
        <v>145639</v>
      </c>
      <c r="O32" s="81"/>
      <c r="P32" s="104">
        <f t="shared" si="7"/>
        <v>195639</v>
      </c>
    </row>
    <row r="33" spans="1:17" x14ac:dyDescent="0.2">
      <c r="A33" s="250" t="s">
        <v>524</v>
      </c>
      <c r="B33" s="12" t="s">
        <v>525</v>
      </c>
      <c r="C33" s="12" t="s">
        <v>391</v>
      </c>
      <c r="D33" s="59" t="s">
        <v>526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59885</v>
      </c>
      <c r="K33" s="9">
        <v>59885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59885</v>
      </c>
    </row>
    <row r="34" spans="1:17" hidden="1" x14ac:dyDescent="0.2">
      <c r="A34" s="254"/>
      <c r="B34" s="82"/>
      <c r="C34" s="82"/>
      <c r="D34" s="85" t="s">
        <v>145</v>
      </c>
      <c r="E34" s="15">
        <f>F34+I34</f>
        <v>0</v>
      </c>
      <c r="F34" s="83"/>
      <c r="G34" s="83"/>
      <c r="H34" s="83"/>
      <c r="I34" s="83"/>
      <c r="J34" s="15">
        <f t="shared" si="8"/>
        <v>138852</v>
      </c>
      <c r="K34" s="83"/>
      <c r="L34" s="83"/>
      <c r="M34" s="83"/>
      <c r="N34" s="9">
        <f>N25</f>
        <v>138852</v>
      </c>
      <c r="O34" s="83"/>
      <c r="P34" s="14">
        <f t="shared" si="7"/>
        <v>138852</v>
      </c>
    </row>
    <row r="35" spans="1:17" x14ac:dyDescent="0.2">
      <c r="A35" s="250" t="s">
        <v>470</v>
      </c>
      <c r="B35" s="31" t="s">
        <v>428</v>
      </c>
      <c r="C35" s="12" t="s">
        <v>137</v>
      </c>
      <c r="D35" s="60" t="s">
        <v>427</v>
      </c>
      <c r="E35" s="15">
        <f>F35+I35</f>
        <v>310000</v>
      </c>
      <c r="F35" s="9">
        <v>310000</v>
      </c>
      <c r="G35" s="9"/>
      <c r="H35" s="9"/>
      <c r="I35" s="9"/>
      <c r="J35" s="15">
        <f t="shared" si="8"/>
        <v>0</v>
      </c>
      <c r="K35" s="9"/>
      <c r="L35" s="9"/>
      <c r="M35" s="9"/>
      <c r="N35" s="49">
        <f>O35</f>
        <v>0</v>
      </c>
      <c r="O35" s="9"/>
      <c r="P35" s="14">
        <f>E35+J35</f>
        <v>310000</v>
      </c>
    </row>
    <row r="36" spans="1:17" x14ac:dyDescent="0.2">
      <c r="A36" s="248" t="s">
        <v>185</v>
      </c>
      <c r="B36" s="26"/>
      <c r="C36" s="32"/>
      <c r="D36" s="275" t="s">
        <v>148</v>
      </c>
      <c r="E36" s="10">
        <f>E42</f>
        <v>351577492</v>
      </c>
      <c r="F36" s="10">
        <f t="shared" ref="F36:P36" si="9">F42</f>
        <v>351577492</v>
      </c>
      <c r="G36" s="10">
        <f t="shared" si="9"/>
        <v>242895955</v>
      </c>
      <c r="H36" s="10">
        <f t="shared" si="9"/>
        <v>28417665</v>
      </c>
      <c r="I36" s="10"/>
      <c r="J36" s="10">
        <f t="shared" si="9"/>
        <v>34057278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13669178</v>
      </c>
      <c r="O36" s="10">
        <f t="shared" si="9"/>
        <v>13540978</v>
      </c>
      <c r="P36" s="10">
        <f t="shared" si="9"/>
        <v>385634770</v>
      </c>
      <c r="Q36" s="230"/>
    </row>
    <row r="37" spans="1:17" s="84" customFormat="1" x14ac:dyDescent="0.2">
      <c r="A37" s="251"/>
      <c r="B37" s="100"/>
      <c r="C37" s="274"/>
      <c r="D37" s="277" t="s">
        <v>92</v>
      </c>
      <c r="E37" s="120">
        <f>F37</f>
        <v>135969300</v>
      </c>
      <c r="F37" s="101">
        <f>F47+F53</f>
        <v>135969300</v>
      </c>
      <c r="G37" s="101">
        <f>G47+G53</f>
        <v>111366180</v>
      </c>
      <c r="H37" s="101">
        <f>SUM(H47+H50+H53)</f>
        <v>0</v>
      </c>
      <c r="I37" s="101"/>
      <c r="J37" s="103">
        <f>K37+N37</f>
        <v>0</v>
      </c>
      <c r="K37" s="101">
        <f>SUM(K47+K50+K53)</f>
        <v>0</v>
      </c>
      <c r="L37" s="101">
        <f>SUM(L47+L50+L53)</f>
        <v>0</v>
      </c>
      <c r="M37" s="101">
        <f>SUM(M47+M50+M53)</f>
        <v>0</v>
      </c>
      <c r="N37" s="101">
        <v>0</v>
      </c>
      <c r="O37" s="101">
        <v>0</v>
      </c>
      <c r="P37" s="14">
        <f t="shared" si="4"/>
        <v>135969300</v>
      </c>
    </row>
    <row r="38" spans="1:17" s="84" customFormat="1" ht="25.5" x14ac:dyDescent="0.2">
      <c r="A38" s="251"/>
      <c r="B38" s="100"/>
      <c r="C38" s="274"/>
      <c r="D38" s="277" t="s">
        <v>517</v>
      </c>
      <c r="E38" s="120">
        <f>F38</f>
        <v>1826477</v>
      </c>
      <c r="F38" s="101">
        <f>F50</f>
        <v>1826477</v>
      </c>
      <c r="G38" s="101"/>
      <c r="H38" s="101"/>
      <c r="I38" s="101"/>
      <c r="J38" s="103">
        <f>K38+N38</f>
        <v>490000</v>
      </c>
      <c r="K38" s="101">
        <f>K50</f>
        <v>0</v>
      </c>
      <c r="L38" s="101">
        <f>L50</f>
        <v>0</v>
      </c>
      <c r="M38" s="101">
        <f>M50</f>
        <v>0</v>
      </c>
      <c r="N38" s="101">
        <f>N50</f>
        <v>490000</v>
      </c>
      <c r="O38" s="101">
        <f>O50</f>
        <v>490000</v>
      </c>
      <c r="P38" s="14">
        <f t="shared" si="4"/>
        <v>2316477</v>
      </c>
    </row>
    <row r="39" spans="1:17" s="84" customFormat="1" ht="25.5" x14ac:dyDescent="0.2">
      <c r="A39" s="251"/>
      <c r="B39" s="100"/>
      <c r="C39" s="315"/>
      <c r="D39" s="316" t="s">
        <v>533</v>
      </c>
      <c r="E39" s="324">
        <f>F39</f>
        <v>0</v>
      </c>
      <c r="F39" s="336">
        <f>F51</f>
        <v>0</v>
      </c>
      <c r="G39" s="336"/>
      <c r="H39" s="336"/>
      <c r="I39" s="101"/>
      <c r="J39" s="103">
        <f>K39+N39</f>
        <v>484895</v>
      </c>
      <c r="K39" s="101"/>
      <c r="L39" s="101"/>
      <c r="M39" s="101"/>
      <c r="N39" s="101">
        <f>N51</f>
        <v>484895</v>
      </c>
      <c r="O39" s="101">
        <f>O51</f>
        <v>484895</v>
      </c>
      <c r="P39" s="14">
        <f t="shared" si="4"/>
        <v>484895</v>
      </c>
    </row>
    <row r="40" spans="1:17" s="84" customFormat="1" ht="38.25" x14ac:dyDescent="0.2">
      <c r="A40" s="251"/>
      <c r="B40" s="314"/>
      <c r="C40" s="214"/>
      <c r="D40" s="277" t="s">
        <v>554</v>
      </c>
      <c r="E40" s="327">
        <f>E54+E61</f>
        <v>1043165</v>
      </c>
      <c r="F40" s="327">
        <f t="shared" ref="F40:O40" si="10">F54+F61</f>
        <v>1043165</v>
      </c>
      <c r="G40" s="327">
        <f t="shared" si="10"/>
        <v>855055</v>
      </c>
      <c r="H40" s="327">
        <f t="shared" si="10"/>
        <v>0</v>
      </c>
      <c r="I40" s="120">
        <f t="shared" si="10"/>
        <v>0</v>
      </c>
      <c r="J40" s="120">
        <f t="shared" si="10"/>
        <v>125945</v>
      </c>
      <c r="K40" s="120">
        <f t="shared" si="10"/>
        <v>0</v>
      </c>
      <c r="L40" s="120">
        <f t="shared" si="10"/>
        <v>0</v>
      </c>
      <c r="M40" s="120">
        <f t="shared" si="10"/>
        <v>0</v>
      </c>
      <c r="N40" s="120">
        <f t="shared" si="10"/>
        <v>125945</v>
      </c>
      <c r="O40" s="120">
        <f t="shared" si="10"/>
        <v>125945</v>
      </c>
      <c r="P40" s="14">
        <f t="shared" si="4"/>
        <v>1169110</v>
      </c>
    </row>
    <row r="41" spans="1:17" s="84" customFormat="1" ht="38.25" x14ac:dyDescent="0.2">
      <c r="A41" s="251"/>
      <c r="B41" s="314"/>
      <c r="C41" s="214"/>
      <c r="D41" s="277" t="s">
        <v>565</v>
      </c>
      <c r="E41" s="327">
        <f>E46</f>
        <v>107835</v>
      </c>
      <c r="F41" s="327">
        <f t="shared" ref="F41:O41" si="11">F46</f>
        <v>107835</v>
      </c>
      <c r="G41" s="327">
        <f t="shared" si="11"/>
        <v>0</v>
      </c>
      <c r="H41" s="327">
        <f t="shared" si="11"/>
        <v>0</v>
      </c>
      <c r="I41" s="327">
        <f t="shared" si="11"/>
        <v>0</v>
      </c>
      <c r="J41" s="327">
        <f t="shared" si="11"/>
        <v>2476443</v>
      </c>
      <c r="K41" s="327">
        <f t="shared" si="11"/>
        <v>0</v>
      </c>
      <c r="L41" s="327">
        <f t="shared" si="11"/>
        <v>0</v>
      </c>
      <c r="M41" s="327">
        <f t="shared" si="11"/>
        <v>0</v>
      </c>
      <c r="N41" s="327">
        <f t="shared" si="11"/>
        <v>2476443</v>
      </c>
      <c r="O41" s="327">
        <f t="shared" si="11"/>
        <v>2476443</v>
      </c>
      <c r="P41" s="14">
        <f t="shared" si="4"/>
        <v>2584278</v>
      </c>
    </row>
    <row r="42" spans="1:17" x14ac:dyDescent="0.2">
      <c r="A42" s="250" t="s">
        <v>206</v>
      </c>
      <c r="B42" s="28"/>
      <c r="C42" s="317"/>
      <c r="D42" s="276" t="s">
        <v>148</v>
      </c>
      <c r="E42" s="326">
        <f>E43+E44+E45+E49+E52+E55+E56+E57+E58+E59+E63</f>
        <v>351577492</v>
      </c>
      <c r="F42" s="326">
        <f>F43+F44+F45+F49+F52+F55+F56+F57+F58+F59+F63</f>
        <v>351577492</v>
      </c>
      <c r="G42" s="326">
        <f>G43+G44+G45+G49+G52+G55+G56+G57+G58+G59+G63</f>
        <v>242895955</v>
      </c>
      <c r="H42" s="326">
        <f>H43+H44+H45+H49+H52+H55+H56+H57+H58+H59+H63</f>
        <v>28417665</v>
      </c>
      <c r="I42" s="10"/>
      <c r="J42" s="10">
        <f t="shared" ref="J42:P42" si="12">J43+J44+J45+J49+J52+J55+J56+J57+J58+J59+J63</f>
        <v>34057278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13669178</v>
      </c>
      <c r="O42" s="10">
        <f t="shared" si="12"/>
        <v>13540978</v>
      </c>
      <c r="P42" s="10">
        <f t="shared" si="12"/>
        <v>385634770</v>
      </c>
    </row>
    <row r="43" spans="1:17" s="7" customFormat="1" ht="25.5" x14ac:dyDescent="0.2">
      <c r="A43" s="250" t="s">
        <v>209</v>
      </c>
      <c r="B43" s="29" t="s">
        <v>208</v>
      </c>
      <c r="C43" s="29" t="s">
        <v>133</v>
      </c>
      <c r="D43" s="55" t="s">
        <v>207</v>
      </c>
      <c r="E43" s="15">
        <f t="shared" ref="E43:E63" si="13">F43+I43</f>
        <v>1128300</v>
      </c>
      <c r="F43" s="13">
        <v>1128300</v>
      </c>
      <c r="G43" s="13">
        <v>849900</v>
      </c>
      <c r="H43" s="13">
        <v>74900</v>
      </c>
      <c r="I43" s="13"/>
      <c r="J43" s="15">
        <f t="shared" ref="J43:J63" si="14">K43+N43</f>
        <v>15554</v>
      </c>
      <c r="K43" s="13"/>
      <c r="L43" s="13"/>
      <c r="M43" s="13"/>
      <c r="N43" s="13">
        <f>O43</f>
        <v>15554</v>
      </c>
      <c r="O43" s="13">
        <v>15554</v>
      </c>
      <c r="P43" s="14">
        <f t="shared" si="4"/>
        <v>1143854</v>
      </c>
    </row>
    <row r="44" spans="1:17" x14ac:dyDescent="0.2">
      <c r="A44" s="250" t="s">
        <v>211</v>
      </c>
      <c r="B44" s="30" t="s">
        <v>62</v>
      </c>
      <c r="C44" s="30" t="s">
        <v>149</v>
      </c>
      <c r="D44" s="58" t="s">
        <v>210</v>
      </c>
      <c r="E44" s="15">
        <f t="shared" si="13"/>
        <v>121268500</v>
      </c>
      <c r="F44" s="13">
        <v>121268500</v>
      </c>
      <c r="G44" s="13">
        <v>80156700</v>
      </c>
      <c r="H44" s="13">
        <v>11590700</v>
      </c>
      <c r="I44" s="13"/>
      <c r="J44" s="15">
        <f t="shared" si="14"/>
        <v>18973865</v>
      </c>
      <c r="K44" s="13">
        <v>16762300</v>
      </c>
      <c r="L44" s="13">
        <v>63000</v>
      </c>
      <c r="M44" s="13">
        <v>8500</v>
      </c>
      <c r="N44" s="13">
        <f>O44</f>
        <v>2211565</v>
      </c>
      <c r="O44" s="13">
        <v>2211565</v>
      </c>
      <c r="P44" s="14">
        <f t="shared" si="4"/>
        <v>140242365</v>
      </c>
    </row>
    <row r="45" spans="1:17" ht="38.25" x14ac:dyDescent="0.2">
      <c r="A45" s="250" t="s">
        <v>213</v>
      </c>
      <c r="B45" s="30" t="s">
        <v>64</v>
      </c>
      <c r="C45" s="30" t="s">
        <v>150</v>
      </c>
      <c r="D45" s="62" t="s">
        <v>212</v>
      </c>
      <c r="E45" s="15">
        <f t="shared" si="13"/>
        <v>201914359</v>
      </c>
      <c r="F45" s="13">
        <v>201914359</v>
      </c>
      <c r="G45" s="13">
        <v>143479030</v>
      </c>
      <c r="H45" s="13">
        <v>14135000</v>
      </c>
      <c r="I45" s="13"/>
      <c r="J45" s="15">
        <f t="shared" si="14"/>
        <v>12988959</v>
      </c>
      <c r="K45" s="13">
        <v>2974400</v>
      </c>
      <c r="L45" s="13">
        <v>758000</v>
      </c>
      <c r="M45" s="13">
        <v>888600</v>
      </c>
      <c r="N45" s="13">
        <f>O45+110000</f>
        <v>10014559</v>
      </c>
      <c r="O45" s="13">
        <v>9904559</v>
      </c>
      <c r="P45" s="14">
        <f t="shared" si="4"/>
        <v>214903318</v>
      </c>
    </row>
    <row r="46" spans="1:17" ht="38.25" x14ac:dyDescent="0.2">
      <c r="A46" s="250"/>
      <c r="B46" s="30"/>
      <c r="C46" s="30"/>
      <c r="D46" s="277" t="s">
        <v>565</v>
      </c>
      <c r="E46" s="15">
        <f t="shared" si="13"/>
        <v>107835</v>
      </c>
      <c r="F46" s="13">
        <v>107835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2584278</v>
      </c>
    </row>
    <row r="47" spans="1:17" x14ac:dyDescent="0.2">
      <c r="A47" s="250"/>
      <c r="B47" s="30"/>
      <c r="C47" s="30"/>
      <c r="D47" s="107" t="s">
        <v>92</v>
      </c>
      <c r="E47" s="103">
        <f t="shared" si="13"/>
        <v>135280500</v>
      </c>
      <c r="F47" s="91">
        <v>135280500</v>
      </c>
      <c r="G47" s="91">
        <v>110801700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135280500</v>
      </c>
    </row>
    <row r="48" spans="1:17" ht="29.25" hidden="1" customHeight="1" x14ac:dyDescent="0.2">
      <c r="A48" s="250"/>
      <c r="B48" s="30"/>
      <c r="C48" s="30"/>
      <c r="D48" s="128" t="s">
        <v>175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50">
        <v>1011030</v>
      </c>
      <c r="B49" s="30" t="s">
        <v>135</v>
      </c>
      <c r="C49" s="30" t="s">
        <v>150</v>
      </c>
      <c r="D49" s="127" t="s">
        <v>93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50"/>
      <c r="B50" s="30"/>
      <c r="C50" s="30"/>
      <c r="D50" s="279" t="s">
        <v>517</v>
      </c>
      <c r="E50" s="103">
        <f t="shared" si="13"/>
        <v>1826477</v>
      </c>
      <c r="F50" s="91">
        <v>1826477</v>
      </c>
      <c r="G50" s="91">
        <v>1493670</v>
      </c>
      <c r="H50" s="91"/>
      <c r="I50" s="91"/>
      <c r="J50" s="103">
        <f t="shared" si="14"/>
        <v>490000</v>
      </c>
      <c r="K50" s="91"/>
      <c r="L50" s="91"/>
      <c r="M50" s="91"/>
      <c r="N50" s="91">
        <f t="shared" si="15"/>
        <v>490000</v>
      </c>
      <c r="O50" s="91">
        <v>490000</v>
      </c>
      <c r="P50" s="14">
        <f t="shared" si="4"/>
        <v>2316477</v>
      </c>
    </row>
    <row r="51" spans="1:17" ht="27.75" customHeight="1" x14ac:dyDescent="0.2">
      <c r="A51" s="250"/>
      <c r="B51" s="30"/>
      <c r="C51" s="278"/>
      <c r="D51" s="280" t="s">
        <v>533</v>
      </c>
      <c r="E51" s="120"/>
      <c r="F51" s="91"/>
      <c r="G51" s="91"/>
      <c r="H51" s="91"/>
      <c r="I51" s="91"/>
      <c r="J51" s="103">
        <f t="shared" si="14"/>
        <v>484895</v>
      </c>
      <c r="K51" s="91"/>
      <c r="L51" s="91"/>
      <c r="M51" s="91"/>
      <c r="N51" s="91">
        <f>O51</f>
        <v>484895</v>
      </c>
      <c r="O51" s="91">
        <v>484895</v>
      </c>
      <c r="P51" s="14">
        <f t="shared" si="4"/>
        <v>484895</v>
      </c>
    </row>
    <row r="52" spans="1:17" ht="38.25" x14ac:dyDescent="0.2">
      <c r="A52" s="250" t="s">
        <v>215</v>
      </c>
      <c r="B52" s="30" t="s">
        <v>26</v>
      </c>
      <c r="C52" s="30" t="s">
        <v>115</v>
      </c>
      <c r="D52" s="65" t="s">
        <v>214</v>
      </c>
      <c r="E52" s="15">
        <f t="shared" si="13"/>
        <v>1903665</v>
      </c>
      <c r="F52" s="13">
        <v>1903665</v>
      </c>
      <c r="G52" s="13">
        <v>1439535</v>
      </c>
      <c r="H52" s="13"/>
      <c r="I52" s="13"/>
      <c r="J52" s="15">
        <f t="shared" si="14"/>
        <v>0</v>
      </c>
      <c r="K52" s="13"/>
      <c r="L52" s="13"/>
      <c r="M52" s="13"/>
      <c r="N52" s="13">
        <f t="shared" si="15"/>
        <v>0</v>
      </c>
      <c r="O52" s="13"/>
      <c r="P52" s="14">
        <f t="shared" si="4"/>
        <v>1903665</v>
      </c>
    </row>
    <row r="53" spans="1:17" x14ac:dyDescent="0.2">
      <c r="A53" s="250"/>
      <c r="B53" s="30"/>
      <c r="C53" s="30"/>
      <c r="D53" s="95" t="s">
        <v>92</v>
      </c>
      <c r="E53" s="15">
        <f t="shared" si="13"/>
        <v>688800</v>
      </c>
      <c r="F53" s="13">
        <v>688800</v>
      </c>
      <c r="G53" s="13">
        <v>564480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688800</v>
      </c>
    </row>
    <row r="54" spans="1:17" s="84" customFormat="1" ht="38.25" x14ac:dyDescent="0.2">
      <c r="A54" s="251"/>
      <c r="B54" s="96"/>
      <c r="C54" s="96"/>
      <c r="D54" s="102" t="s">
        <v>554</v>
      </c>
      <c r="E54" s="103">
        <f>F54+I54</f>
        <v>1043165</v>
      </c>
      <c r="F54" s="91">
        <v>1043165</v>
      </c>
      <c r="G54" s="91">
        <v>855055</v>
      </c>
      <c r="H54" s="91"/>
      <c r="I54" s="91"/>
      <c r="J54" s="103">
        <f>K54+N54</f>
        <v>0</v>
      </c>
      <c r="K54" s="91"/>
      <c r="L54" s="91"/>
      <c r="M54" s="91"/>
      <c r="N54" s="91">
        <f t="shared" si="15"/>
        <v>0</v>
      </c>
      <c r="O54" s="91"/>
      <c r="P54" s="104">
        <f>E54+J54</f>
        <v>1043165</v>
      </c>
    </row>
    <row r="55" spans="1:17" ht="25.5" x14ac:dyDescent="0.2">
      <c r="A55" s="250" t="s">
        <v>217</v>
      </c>
      <c r="B55" s="30" t="s">
        <v>134</v>
      </c>
      <c r="C55" s="30" t="s">
        <v>151</v>
      </c>
      <c r="D55" s="62" t="s">
        <v>216</v>
      </c>
      <c r="E55" s="15">
        <f t="shared" si="13"/>
        <v>17461300</v>
      </c>
      <c r="F55" s="13">
        <v>17461300</v>
      </c>
      <c r="G55" s="13">
        <v>11615600</v>
      </c>
      <c r="H55" s="13">
        <v>2120400</v>
      </c>
      <c r="I55" s="13"/>
      <c r="J55" s="15">
        <f t="shared" si="14"/>
        <v>1830600</v>
      </c>
      <c r="K55" s="13">
        <v>651400</v>
      </c>
      <c r="L55" s="13">
        <v>150200</v>
      </c>
      <c r="M55" s="13">
        <v>63500</v>
      </c>
      <c r="N55" s="13">
        <f>O55+18200</f>
        <v>1179200</v>
      </c>
      <c r="O55" s="13">
        <v>1161000</v>
      </c>
      <c r="P55" s="14">
        <f t="shared" si="4"/>
        <v>19291900</v>
      </c>
    </row>
    <row r="56" spans="1:17" x14ac:dyDescent="0.2">
      <c r="A56" s="250" t="s">
        <v>220</v>
      </c>
      <c r="B56" s="30" t="s">
        <v>219</v>
      </c>
      <c r="C56" s="30" t="s">
        <v>152</v>
      </c>
      <c r="D56" s="62" t="s">
        <v>218</v>
      </c>
      <c r="E56" s="15">
        <f t="shared" si="13"/>
        <v>2668900</v>
      </c>
      <c r="F56" s="13">
        <v>2668900</v>
      </c>
      <c r="G56" s="13">
        <v>1873500</v>
      </c>
      <c r="H56" s="13">
        <v>210400</v>
      </c>
      <c r="I56" s="13"/>
      <c r="J56" s="15">
        <f t="shared" si="14"/>
        <v>104355</v>
      </c>
      <c r="K56" s="13"/>
      <c r="L56" s="13"/>
      <c r="M56" s="13"/>
      <c r="N56" s="13">
        <f t="shared" si="15"/>
        <v>104355</v>
      </c>
      <c r="O56" s="13">
        <v>104355</v>
      </c>
      <c r="P56" s="14">
        <f t="shared" si="4"/>
        <v>2773255</v>
      </c>
    </row>
    <row r="57" spans="1:17" hidden="1" x14ac:dyDescent="0.2">
      <c r="A57" s="250">
        <v>1011190</v>
      </c>
      <c r="B57" s="30" t="s">
        <v>31</v>
      </c>
      <c r="C57" s="30" t="s">
        <v>152</v>
      </c>
      <c r="D57" s="62" t="s">
        <v>94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50">
        <v>1011200</v>
      </c>
      <c r="B58" s="30" t="s">
        <v>32</v>
      </c>
      <c r="C58" s="30" t="s">
        <v>152</v>
      </c>
      <c r="D58" s="62" t="s">
        <v>95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55" t="s">
        <v>223</v>
      </c>
      <c r="B59" s="179" t="s">
        <v>222</v>
      </c>
      <c r="C59" s="179"/>
      <c r="D59" s="180" t="s">
        <v>221</v>
      </c>
      <c r="E59" s="15">
        <f t="shared" si="13"/>
        <v>5232468</v>
      </c>
      <c r="F59" s="13">
        <f>F60+F62</f>
        <v>5232468</v>
      </c>
      <c r="G59" s="13">
        <f>G60+G62</f>
        <v>3481690</v>
      </c>
      <c r="H59" s="13">
        <f>H60+H62</f>
        <v>286265</v>
      </c>
      <c r="I59" s="13">
        <f>I60+I62</f>
        <v>0</v>
      </c>
      <c r="J59" s="15">
        <f t="shared" si="14"/>
        <v>143945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143945</v>
      </c>
      <c r="O59" s="13">
        <f>O60+O62</f>
        <v>143945</v>
      </c>
      <c r="P59" s="14">
        <f t="shared" si="4"/>
        <v>5376413</v>
      </c>
    </row>
    <row r="60" spans="1:17" s="84" customFormat="1" x14ac:dyDescent="0.2">
      <c r="A60" s="256" t="s">
        <v>434</v>
      </c>
      <c r="B60" s="182" t="s">
        <v>432</v>
      </c>
      <c r="C60" s="182" t="s">
        <v>152</v>
      </c>
      <c r="D60" s="183" t="s">
        <v>436</v>
      </c>
      <c r="E60" s="103">
        <f t="shared" si="13"/>
        <v>5069118</v>
      </c>
      <c r="F60" s="91">
        <v>5069118</v>
      </c>
      <c r="G60" s="91">
        <v>3481690</v>
      </c>
      <c r="H60" s="91">
        <v>286265</v>
      </c>
      <c r="I60" s="91"/>
      <c r="J60" s="103">
        <f t="shared" si="14"/>
        <v>143945</v>
      </c>
      <c r="K60" s="91"/>
      <c r="L60" s="91"/>
      <c r="M60" s="91"/>
      <c r="N60" s="91">
        <f t="shared" si="15"/>
        <v>143945</v>
      </c>
      <c r="O60" s="91">
        <v>143945</v>
      </c>
      <c r="P60" s="104">
        <f t="shared" si="4"/>
        <v>5213063</v>
      </c>
    </row>
    <row r="61" spans="1:17" s="84" customFormat="1" ht="38.25" x14ac:dyDescent="0.2">
      <c r="A61" s="256"/>
      <c r="B61" s="182"/>
      <c r="C61" s="182"/>
      <c r="D61" s="183" t="s">
        <v>554</v>
      </c>
      <c r="E61" s="103"/>
      <c r="F61" s="91"/>
      <c r="G61" s="91"/>
      <c r="H61" s="91"/>
      <c r="I61" s="91"/>
      <c r="J61" s="103">
        <f t="shared" si="14"/>
        <v>125945</v>
      </c>
      <c r="K61" s="91"/>
      <c r="L61" s="91"/>
      <c r="M61" s="91"/>
      <c r="N61" s="91">
        <f t="shared" si="15"/>
        <v>125945</v>
      </c>
      <c r="O61" s="91">
        <v>125945</v>
      </c>
      <c r="P61" s="104">
        <f t="shared" si="4"/>
        <v>125945</v>
      </c>
    </row>
    <row r="62" spans="1:17" s="84" customFormat="1" x14ac:dyDescent="0.2">
      <c r="A62" s="256" t="s">
        <v>435</v>
      </c>
      <c r="B62" s="182" t="s">
        <v>433</v>
      </c>
      <c r="C62" s="182" t="s">
        <v>152</v>
      </c>
      <c r="D62" s="183" t="s">
        <v>437</v>
      </c>
      <c r="E62" s="103">
        <f t="shared" si="13"/>
        <v>163350</v>
      </c>
      <c r="F62" s="91">
        <v>163350</v>
      </c>
      <c r="G62" s="91"/>
      <c r="H62" s="91"/>
      <c r="I62" s="91"/>
      <c r="J62" s="103">
        <f t="shared" si="14"/>
        <v>0</v>
      </c>
      <c r="K62" s="91"/>
      <c r="L62" s="91"/>
      <c r="M62" s="91"/>
      <c r="N62" s="91">
        <f t="shared" si="15"/>
        <v>0</v>
      </c>
      <c r="O62" s="91"/>
      <c r="P62" s="104">
        <f t="shared" si="4"/>
        <v>163350</v>
      </c>
    </row>
    <row r="63" spans="1:17" s="165" customFormat="1" ht="25.5" hidden="1" x14ac:dyDescent="0.2">
      <c r="A63" s="257" t="s">
        <v>472</v>
      </c>
      <c r="B63" s="206" t="s">
        <v>24</v>
      </c>
      <c r="C63" s="206" t="s">
        <v>152</v>
      </c>
      <c r="D63" s="181" t="s">
        <v>473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48" t="s">
        <v>186</v>
      </c>
      <c r="B64" s="26"/>
      <c r="C64" s="27"/>
      <c r="D64" s="275" t="s">
        <v>99</v>
      </c>
      <c r="E64" s="10">
        <f>E70</f>
        <v>223604705</v>
      </c>
      <c r="F64" s="10">
        <f t="shared" ref="F64:O64" si="16">F70</f>
        <v>223604705</v>
      </c>
      <c r="G64" s="10">
        <f t="shared" si="16"/>
        <v>1023900</v>
      </c>
      <c r="H64" s="10">
        <f t="shared" si="16"/>
        <v>19700</v>
      </c>
      <c r="I64" s="10">
        <f t="shared" si="16"/>
        <v>0</v>
      </c>
      <c r="J64" s="10">
        <f t="shared" si="16"/>
        <v>15409795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11343095</v>
      </c>
      <c r="O64" s="10">
        <f t="shared" si="16"/>
        <v>11321095</v>
      </c>
      <c r="P64" s="14">
        <f t="shared" si="4"/>
        <v>239014500</v>
      </c>
      <c r="Q64" s="230"/>
    </row>
    <row r="65" spans="1:16" s="84" customFormat="1" x14ac:dyDescent="0.2">
      <c r="A65" s="251"/>
      <c r="B65" s="100"/>
      <c r="C65" s="281"/>
      <c r="D65" s="277" t="s">
        <v>101</v>
      </c>
      <c r="E65" s="120">
        <f>F65+I65</f>
        <v>145376600</v>
      </c>
      <c r="F65" s="101">
        <f>F73+F78+F86</f>
        <v>145376600</v>
      </c>
      <c r="G65" s="101">
        <f>SUM(G73+G75+G78+G80+G89+G84+G101+G93+G96)</f>
        <v>0</v>
      </c>
      <c r="H65" s="101">
        <f>SUM(H73+H75+H78+H80+H89+H84+H101+H93+H96)</f>
        <v>0</v>
      </c>
      <c r="I65" s="101">
        <f>SUM(I73+I75+I78+I80+I89+I84+I101+I93+I96)</f>
        <v>0</v>
      </c>
      <c r="J65" s="101">
        <f t="shared" ref="J65:O65" si="17">SUM(J73+J75+J78+J80+J89+J84+J101)</f>
        <v>0</v>
      </c>
      <c r="K65" s="101">
        <f t="shared" si="17"/>
        <v>0</v>
      </c>
      <c r="L65" s="101">
        <f t="shared" si="17"/>
        <v>0</v>
      </c>
      <c r="M65" s="101">
        <f t="shared" si="17"/>
        <v>0</v>
      </c>
      <c r="N65" s="101">
        <f t="shared" si="17"/>
        <v>0</v>
      </c>
      <c r="O65" s="101">
        <f t="shared" si="17"/>
        <v>0</v>
      </c>
      <c r="P65" s="104">
        <f t="shared" si="4"/>
        <v>145376600</v>
      </c>
    </row>
    <row r="66" spans="1:16" s="84" customFormat="1" ht="25.5" x14ac:dyDescent="0.2">
      <c r="A66" s="251"/>
      <c r="B66" s="346"/>
      <c r="C66" s="329"/>
      <c r="D66" s="277" t="s">
        <v>518</v>
      </c>
      <c r="E66" s="324">
        <f>F66+I66</f>
        <v>2276674</v>
      </c>
      <c r="F66" s="336">
        <f>F75+F87+F103</f>
        <v>2276674</v>
      </c>
      <c r="G66" s="101"/>
      <c r="H66" s="101"/>
      <c r="I66" s="101"/>
      <c r="J66" s="101">
        <f>K66+N66</f>
        <v>118800</v>
      </c>
      <c r="K66" s="101"/>
      <c r="L66" s="101"/>
      <c r="M66" s="101"/>
      <c r="N66" s="101">
        <f>O66</f>
        <v>118800</v>
      </c>
      <c r="O66" s="101">
        <f>O87</f>
        <v>118800</v>
      </c>
      <c r="P66" s="104">
        <f t="shared" si="4"/>
        <v>2395474</v>
      </c>
    </row>
    <row r="67" spans="1:16" s="84" customFormat="1" ht="25.5" x14ac:dyDescent="0.2">
      <c r="A67" s="345"/>
      <c r="B67" s="349"/>
      <c r="C67" s="173"/>
      <c r="D67" s="316" t="s">
        <v>534</v>
      </c>
      <c r="E67" s="327">
        <f>F67+I67</f>
        <v>0</v>
      </c>
      <c r="F67" s="352"/>
      <c r="G67" s="328"/>
      <c r="H67" s="101"/>
      <c r="I67" s="101"/>
      <c r="J67" s="101">
        <f>K67+N67</f>
        <v>5150000</v>
      </c>
      <c r="K67" s="101"/>
      <c r="L67" s="101"/>
      <c r="M67" s="101"/>
      <c r="N67" s="101">
        <f>N76+N81</f>
        <v>5150000</v>
      </c>
      <c r="O67" s="101">
        <f>O76+O81</f>
        <v>5150000</v>
      </c>
      <c r="P67" s="104">
        <f t="shared" si="4"/>
        <v>5150000</v>
      </c>
    </row>
    <row r="68" spans="1:16" s="84" customFormat="1" x14ac:dyDescent="0.2">
      <c r="A68" s="345"/>
      <c r="B68" s="349"/>
      <c r="C68" s="173"/>
      <c r="D68" s="316" t="s">
        <v>537</v>
      </c>
      <c r="E68" s="327">
        <f t="shared" ref="E68:J68" si="18">E102</f>
        <v>397689</v>
      </c>
      <c r="F68" s="327">
        <f t="shared" si="18"/>
        <v>397689</v>
      </c>
      <c r="G68" s="327">
        <f t="shared" si="18"/>
        <v>0</v>
      </c>
      <c r="H68" s="327">
        <f t="shared" si="18"/>
        <v>0</v>
      </c>
      <c r="I68" s="327">
        <f t="shared" si="18"/>
        <v>0</v>
      </c>
      <c r="J68" s="327">
        <f t="shared" si="18"/>
        <v>0</v>
      </c>
      <c r="K68" s="101"/>
      <c r="L68" s="101"/>
      <c r="M68" s="101"/>
      <c r="N68" s="101"/>
      <c r="O68" s="101"/>
      <c r="P68" s="104">
        <f t="shared" si="4"/>
        <v>397689</v>
      </c>
    </row>
    <row r="69" spans="1:16" s="84" customFormat="1" ht="25.5" x14ac:dyDescent="0.2">
      <c r="A69" s="251"/>
      <c r="B69" s="347"/>
      <c r="C69" s="348"/>
      <c r="D69" s="277" t="s">
        <v>564</v>
      </c>
      <c r="E69" s="350"/>
      <c r="F69" s="351"/>
      <c r="G69" s="101"/>
      <c r="H69" s="101"/>
      <c r="I69" s="101"/>
      <c r="J69" s="101">
        <f>K69+N69</f>
        <v>903355</v>
      </c>
      <c r="K69" s="101"/>
      <c r="L69" s="101"/>
      <c r="M69" s="101"/>
      <c r="N69" s="101">
        <f>O69</f>
        <v>903355</v>
      </c>
      <c r="O69" s="101">
        <f>O108</f>
        <v>903355</v>
      </c>
      <c r="P69" s="104">
        <f t="shared" si="4"/>
        <v>903355</v>
      </c>
    </row>
    <row r="70" spans="1:16" s="79" customFormat="1" ht="16.5" customHeight="1" x14ac:dyDescent="0.2">
      <c r="A70" s="258" t="s">
        <v>224</v>
      </c>
      <c r="B70" s="80"/>
      <c r="C70" s="330"/>
      <c r="D70" s="282" t="s">
        <v>99</v>
      </c>
      <c r="E70" s="331">
        <f>SUM(E72+E71+E74+E77+E79+E88+E82+E98+E90+E104+E109)</f>
        <v>223604705</v>
      </c>
      <c r="F70" s="331">
        <f t="shared" ref="F70:O70" si="19">SUM(F72+F71+F74+F77+F79+F88+F82+F98+F90+F104+F109)</f>
        <v>223604705</v>
      </c>
      <c r="G70" s="331">
        <f t="shared" si="19"/>
        <v>1023900</v>
      </c>
      <c r="H70" s="331">
        <f t="shared" si="19"/>
        <v>19700</v>
      </c>
      <c r="I70" s="331">
        <f t="shared" si="19"/>
        <v>0</v>
      </c>
      <c r="J70" s="331">
        <f t="shared" si="19"/>
        <v>15409795</v>
      </c>
      <c r="K70" s="331">
        <f t="shared" si="19"/>
        <v>4066700</v>
      </c>
      <c r="L70" s="331">
        <f t="shared" si="19"/>
        <v>0</v>
      </c>
      <c r="M70" s="331">
        <f t="shared" si="19"/>
        <v>0</v>
      </c>
      <c r="N70" s="331">
        <f t="shared" si="19"/>
        <v>11343095</v>
      </c>
      <c r="O70" s="331">
        <f t="shared" si="19"/>
        <v>11321095</v>
      </c>
      <c r="P70" s="14">
        <f t="shared" si="4"/>
        <v>239014500</v>
      </c>
    </row>
    <row r="71" spans="1:16" s="7" customFormat="1" ht="25.5" x14ac:dyDescent="0.2">
      <c r="A71" s="250" t="s">
        <v>225</v>
      </c>
      <c r="B71" s="29" t="s">
        <v>208</v>
      </c>
      <c r="C71" s="29" t="s">
        <v>133</v>
      </c>
      <c r="D71" s="55" t="s">
        <v>207</v>
      </c>
      <c r="E71" s="15">
        <f t="shared" ref="E71:E101" si="20">F71+I71</f>
        <v>1414900</v>
      </c>
      <c r="F71" s="13">
        <v>1414900</v>
      </c>
      <c r="G71" s="13">
        <v>1023900</v>
      </c>
      <c r="H71" s="13">
        <v>19700</v>
      </c>
      <c r="I71" s="13"/>
      <c r="J71" s="15">
        <f t="shared" ref="J71:J108" si="21">K71+N71</f>
        <v>0</v>
      </c>
      <c r="K71" s="13"/>
      <c r="L71" s="13"/>
      <c r="M71" s="13"/>
      <c r="N71" s="13">
        <f>O71</f>
        <v>0</v>
      </c>
      <c r="O71" s="13"/>
      <c r="P71" s="14">
        <f t="shared" si="4"/>
        <v>1414900</v>
      </c>
    </row>
    <row r="72" spans="1:16" x14ac:dyDescent="0.2">
      <c r="A72" s="250" t="s">
        <v>226</v>
      </c>
      <c r="B72" s="12" t="s">
        <v>35</v>
      </c>
      <c r="C72" s="12" t="s">
        <v>3</v>
      </c>
      <c r="D72" s="58" t="s">
        <v>100</v>
      </c>
      <c r="E72" s="15">
        <f t="shared" si="20"/>
        <v>128007866</v>
      </c>
      <c r="F72" s="13">
        <v>128007866</v>
      </c>
      <c r="G72" s="13"/>
      <c r="H72" s="13"/>
      <c r="I72" s="13"/>
      <c r="J72" s="15">
        <f t="shared" si="21"/>
        <v>8556600</v>
      </c>
      <c r="K72" s="13">
        <v>3958800</v>
      </c>
      <c r="L72" s="13"/>
      <c r="M72" s="13"/>
      <c r="N72" s="13">
        <f>O72+22000</f>
        <v>4597800</v>
      </c>
      <c r="O72" s="13">
        <v>4575800</v>
      </c>
      <c r="P72" s="14">
        <f t="shared" si="4"/>
        <v>136564466</v>
      </c>
    </row>
    <row r="73" spans="1:16" x14ac:dyDescent="0.2">
      <c r="A73" s="250"/>
      <c r="B73" s="12"/>
      <c r="C73" s="12"/>
      <c r="D73" s="107" t="s">
        <v>101</v>
      </c>
      <c r="E73" s="103">
        <f t="shared" si="20"/>
        <v>84319600</v>
      </c>
      <c r="F73" s="91">
        <v>84319600</v>
      </c>
      <c r="G73" s="13"/>
      <c r="H73" s="13"/>
      <c r="I73" s="13"/>
      <c r="J73" s="15">
        <f t="shared" si="21"/>
        <v>0</v>
      </c>
      <c r="K73" s="13"/>
      <c r="L73" s="13"/>
      <c r="M73" s="13"/>
      <c r="N73" s="13">
        <f t="shared" ref="N73:N108" si="22">O73</f>
        <v>0</v>
      </c>
      <c r="O73" s="13"/>
      <c r="P73" s="14">
        <f t="shared" si="4"/>
        <v>84319600</v>
      </c>
    </row>
    <row r="74" spans="1:16" s="51" customFormat="1" ht="25.5" hidden="1" x14ac:dyDescent="0.2">
      <c r="A74" s="252">
        <v>1412020</v>
      </c>
      <c r="B74" s="12" t="s">
        <v>36</v>
      </c>
      <c r="C74" s="12" t="s">
        <v>3</v>
      </c>
      <c r="D74" s="284" t="s">
        <v>102</v>
      </c>
      <c r="E74" s="103">
        <f t="shared" si="20"/>
        <v>0</v>
      </c>
      <c r="F74" s="91"/>
      <c r="G74" s="13"/>
      <c r="H74" s="13"/>
      <c r="I74" s="13"/>
      <c r="J74" s="15">
        <f t="shared" si="21"/>
        <v>0</v>
      </c>
      <c r="K74" s="13"/>
      <c r="L74" s="13"/>
      <c r="M74" s="13"/>
      <c r="N74" s="13">
        <f t="shared" si="22"/>
        <v>0</v>
      </c>
      <c r="O74" s="13"/>
      <c r="P74" s="14">
        <f t="shared" si="4"/>
        <v>0</v>
      </c>
    </row>
    <row r="75" spans="1:16" ht="30" customHeight="1" x14ac:dyDescent="0.2">
      <c r="A75" s="250"/>
      <c r="B75" s="12"/>
      <c r="C75" s="283"/>
      <c r="D75" s="277" t="s">
        <v>518</v>
      </c>
      <c r="E75" s="120">
        <f t="shared" si="20"/>
        <v>1531174</v>
      </c>
      <c r="F75" s="91">
        <v>1531174</v>
      </c>
      <c r="G75" s="13"/>
      <c r="H75" s="13"/>
      <c r="I75" s="13"/>
      <c r="J75" s="15">
        <f t="shared" si="21"/>
        <v>0</v>
      </c>
      <c r="K75" s="13"/>
      <c r="L75" s="13"/>
      <c r="M75" s="13"/>
      <c r="N75" s="13">
        <f t="shared" si="22"/>
        <v>0</v>
      </c>
      <c r="O75" s="13"/>
      <c r="P75" s="14">
        <f t="shared" si="4"/>
        <v>1531174</v>
      </c>
    </row>
    <row r="76" spans="1:16" ht="30" customHeight="1" x14ac:dyDescent="0.2">
      <c r="A76" s="250"/>
      <c r="B76" s="12"/>
      <c r="C76" s="283"/>
      <c r="D76" s="277" t="s">
        <v>534</v>
      </c>
      <c r="E76" s="120"/>
      <c r="F76" s="91"/>
      <c r="G76" s="13"/>
      <c r="H76" s="13"/>
      <c r="I76" s="13"/>
      <c r="J76" s="103">
        <f t="shared" si="21"/>
        <v>3078750</v>
      </c>
      <c r="K76" s="13"/>
      <c r="L76" s="13"/>
      <c r="M76" s="13"/>
      <c r="N76" s="91">
        <f>O76</f>
        <v>3078750</v>
      </c>
      <c r="O76" s="91">
        <v>3078750</v>
      </c>
      <c r="P76" s="14">
        <f t="shared" si="4"/>
        <v>3078750</v>
      </c>
    </row>
    <row r="77" spans="1:16" x14ac:dyDescent="0.2">
      <c r="A77" s="250" t="s">
        <v>228</v>
      </c>
      <c r="B77" s="12" t="s">
        <v>227</v>
      </c>
      <c r="C77" s="12" t="s">
        <v>4</v>
      </c>
      <c r="D77" s="285" t="s">
        <v>103</v>
      </c>
      <c r="E77" s="15">
        <f t="shared" si="20"/>
        <v>28909700</v>
      </c>
      <c r="F77" s="13">
        <v>28909700</v>
      </c>
      <c r="G77" s="13"/>
      <c r="H77" s="13"/>
      <c r="I77" s="13"/>
      <c r="J77" s="15">
        <f t="shared" si="21"/>
        <v>3325950</v>
      </c>
      <c r="K77" s="13">
        <v>92700</v>
      </c>
      <c r="L77" s="13"/>
      <c r="M77" s="13"/>
      <c r="N77" s="13">
        <f t="shared" si="22"/>
        <v>3233250</v>
      </c>
      <c r="O77" s="13">
        <v>3233250</v>
      </c>
      <c r="P77" s="14">
        <f t="shared" si="4"/>
        <v>32235650</v>
      </c>
    </row>
    <row r="78" spans="1:16" x14ac:dyDescent="0.2">
      <c r="A78" s="250"/>
      <c r="B78" s="12"/>
      <c r="C78" s="12"/>
      <c r="D78" s="102" t="s">
        <v>101</v>
      </c>
      <c r="E78" s="15">
        <f t="shared" si="20"/>
        <v>19378200</v>
      </c>
      <c r="F78" s="13">
        <v>19378200</v>
      </c>
      <c r="G78" s="13"/>
      <c r="H78" s="13"/>
      <c r="I78" s="13"/>
      <c r="J78" s="15">
        <f t="shared" si="21"/>
        <v>0</v>
      </c>
      <c r="K78" s="13"/>
      <c r="L78" s="13"/>
      <c r="M78" s="13"/>
      <c r="N78" s="13">
        <f t="shared" si="22"/>
        <v>0</v>
      </c>
      <c r="O78" s="13"/>
    </row>
    <row r="79" spans="1:16" s="133" customFormat="1" hidden="1" x14ac:dyDescent="0.2">
      <c r="A79" s="259" t="s">
        <v>231</v>
      </c>
      <c r="B79" s="126" t="s">
        <v>230</v>
      </c>
      <c r="C79" s="126" t="s">
        <v>6</v>
      </c>
      <c r="D79" s="134" t="s">
        <v>229</v>
      </c>
      <c r="E79" s="130">
        <f t="shared" si="20"/>
        <v>0</v>
      </c>
      <c r="F79" s="131"/>
      <c r="G79" s="131"/>
      <c r="H79" s="131"/>
      <c r="I79" s="131"/>
      <c r="J79" s="130">
        <f t="shared" si="21"/>
        <v>0</v>
      </c>
      <c r="K79" s="131"/>
      <c r="L79" s="131"/>
      <c r="M79" s="131"/>
      <c r="N79" s="13">
        <f t="shared" si="22"/>
        <v>0</v>
      </c>
      <c r="O79" s="131"/>
      <c r="P79" s="132">
        <f t="shared" si="4"/>
        <v>0</v>
      </c>
    </row>
    <row r="80" spans="1:16" hidden="1" x14ac:dyDescent="0.2">
      <c r="A80" s="250"/>
      <c r="B80" s="12"/>
      <c r="C80" s="12"/>
      <c r="D80" s="102" t="s">
        <v>101</v>
      </c>
      <c r="E80" s="15">
        <f t="shared" si="20"/>
        <v>0</v>
      </c>
      <c r="F80" s="13"/>
      <c r="G80" s="13"/>
      <c r="H80" s="13"/>
      <c r="I80" s="13"/>
      <c r="J80" s="15">
        <f t="shared" si="21"/>
        <v>0</v>
      </c>
      <c r="K80" s="13"/>
      <c r="L80" s="13"/>
      <c r="M80" s="13"/>
      <c r="N80" s="13">
        <f t="shared" si="22"/>
        <v>0</v>
      </c>
      <c r="O80" s="13"/>
      <c r="P80" s="14">
        <f t="shared" si="4"/>
        <v>0</v>
      </c>
    </row>
    <row r="81" spans="1:16" ht="25.5" x14ac:dyDescent="0.2">
      <c r="A81" s="250"/>
      <c r="B81" s="12"/>
      <c r="C81" s="283"/>
      <c r="D81" s="277" t="s">
        <v>534</v>
      </c>
      <c r="E81" s="115"/>
      <c r="F81" s="13"/>
      <c r="G81" s="13"/>
      <c r="H81" s="13"/>
      <c r="I81" s="13"/>
      <c r="J81" s="103">
        <f t="shared" si="21"/>
        <v>2071250</v>
      </c>
      <c r="K81" s="13"/>
      <c r="L81" s="13"/>
      <c r="M81" s="13"/>
      <c r="N81" s="91">
        <f t="shared" ref="N81:N86" si="23">O81</f>
        <v>2071250</v>
      </c>
      <c r="O81" s="91">
        <v>2071250</v>
      </c>
      <c r="P81" s="14">
        <f>E78+J78</f>
        <v>19378200</v>
      </c>
    </row>
    <row r="82" spans="1:16" s="165" customFormat="1" x14ac:dyDescent="0.2">
      <c r="A82" s="253" t="s">
        <v>236</v>
      </c>
      <c r="B82" s="31" t="s">
        <v>235</v>
      </c>
      <c r="C82" s="31"/>
      <c r="D82" s="181" t="s">
        <v>474</v>
      </c>
      <c r="E82" s="15">
        <f t="shared" ref="E82:E87" si="24">F82+I82</f>
        <v>44963800</v>
      </c>
      <c r="F82" s="13">
        <f>F83</f>
        <v>44963800</v>
      </c>
      <c r="G82" s="13">
        <f>G83</f>
        <v>0</v>
      </c>
      <c r="H82" s="13">
        <f>H83</f>
        <v>0</v>
      </c>
      <c r="I82" s="13">
        <f>I83</f>
        <v>0</v>
      </c>
      <c r="J82" s="15">
        <f>K82+N82</f>
        <v>147400</v>
      </c>
      <c r="K82" s="13">
        <f>K83</f>
        <v>0</v>
      </c>
      <c r="L82" s="13">
        <f>L83</f>
        <v>0</v>
      </c>
      <c r="M82" s="13">
        <f>M83</f>
        <v>0</v>
      </c>
      <c r="N82" s="13">
        <f t="shared" si="23"/>
        <v>147400</v>
      </c>
      <c r="O82" s="13">
        <f>O83</f>
        <v>147400</v>
      </c>
      <c r="P82" s="14">
        <f>E82+J82</f>
        <v>45111200</v>
      </c>
    </row>
    <row r="83" spans="1:16" s="84" customFormat="1" ht="25.5" x14ac:dyDescent="0.2">
      <c r="A83" s="251" t="s">
        <v>239</v>
      </c>
      <c r="B83" s="166" t="s">
        <v>238</v>
      </c>
      <c r="C83" s="166" t="s">
        <v>501</v>
      </c>
      <c r="D83" s="167" t="s">
        <v>237</v>
      </c>
      <c r="E83" s="103">
        <f t="shared" si="24"/>
        <v>44963800</v>
      </c>
      <c r="F83" s="91">
        <v>44963800</v>
      </c>
      <c r="G83" s="91"/>
      <c r="H83" s="91"/>
      <c r="I83" s="91"/>
      <c r="J83" s="103">
        <f>K83+N83</f>
        <v>147400</v>
      </c>
      <c r="K83" s="91"/>
      <c r="L83" s="91"/>
      <c r="M83" s="91"/>
      <c r="N83" s="91">
        <f t="shared" si="23"/>
        <v>147400</v>
      </c>
      <c r="O83" s="91">
        <v>147400</v>
      </c>
      <c r="P83" s="14">
        <f>E83+J83</f>
        <v>45111200</v>
      </c>
    </row>
    <row r="84" spans="1:16" s="133" customFormat="1" hidden="1" x14ac:dyDescent="0.2">
      <c r="A84" s="259"/>
      <c r="B84" s="126"/>
      <c r="C84" s="126"/>
      <c r="D84" s="139" t="s">
        <v>101</v>
      </c>
      <c r="E84" s="103">
        <f t="shared" si="24"/>
        <v>0</v>
      </c>
      <c r="F84" s="131"/>
      <c r="G84" s="131"/>
      <c r="H84" s="131"/>
      <c r="I84" s="131"/>
      <c r="J84" s="103">
        <f>K84+N84</f>
        <v>0</v>
      </c>
      <c r="K84" s="131"/>
      <c r="L84" s="131"/>
      <c r="M84" s="131"/>
      <c r="N84" s="91">
        <f t="shared" si="23"/>
        <v>0</v>
      </c>
      <c r="O84" s="131"/>
      <c r="P84" s="14">
        <f>E84+J84</f>
        <v>0</v>
      </c>
    </row>
    <row r="85" spans="1:16" s="133" customFormat="1" ht="31.5" hidden="1" customHeight="1" x14ac:dyDescent="0.2">
      <c r="A85" s="259"/>
      <c r="B85" s="126"/>
      <c r="C85" s="126"/>
      <c r="D85" s="138" t="s">
        <v>174</v>
      </c>
      <c r="E85" s="103">
        <f t="shared" si="24"/>
        <v>0</v>
      </c>
      <c r="F85" s="131"/>
      <c r="G85" s="131"/>
      <c r="H85" s="131"/>
      <c r="I85" s="131"/>
      <c r="J85" s="103">
        <f>K85+N85</f>
        <v>0</v>
      </c>
      <c r="K85" s="131"/>
      <c r="L85" s="131"/>
      <c r="M85" s="131"/>
      <c r="N85" s="91">
        <f t="shared" si="23"/>
        <v>0</v>
      </c>
      <c r="O85" s="131"/>
      <c r="P85" s="14">
        <f>E85+J85</f>
        <v>0</v>
      </c>
    </row>
    <row r="86" spans="1:16" s="201" customFormat="1" ht="15" customHeight="1" x14ac:dyDescent="0.2">
      <c r="A86" s="260"/>
      <c r="B86" s="200"/>
      <c r="C86" s="200"/>
      <c r="D86" s="202" t="s">
        <v>101</v>
      </c>
      <c r="E86" s="103">
        <f t="shared" si="24"/>
        <v>41678800</v>
      </c>
      <c r="F86" s="91">
        <v>41678800</v>
      </c>
      <c r="G86" s="136"/>
      <c r="H86" s="136"/>
      <c r="I86" s="136"/>
      <c r="J86" s="103">
        <f>K86+N86</f>
        <v>0</v>
      </c>
      <c r="K86" s="136"/>
      <c r="L86" s="136"/>
      <c r="M86" s="136"/>
      <c r="N86" s="91">
        <f t="shared" si="23"/>
        <v>0</v>
      </c>
      <c r="O86" s="136"/>
      <c r="P86" s="14">
        <f>E86+J86</f>
        <v>41678800</v>
      </c>
    </row>
    <row r="87" spans="1:16" s="201" customFormat="1" ht="28.5" customHeight="1" x14ac:dyDescent="0.2">
      <c r="A87" s="260"/>
      <c r="B87" s="200"/>
      <c r="C87" s="200"/>
      <c r="D87" s="202" t="s">
        <v>518</v>
      </c>
      <c r="E87" s="103">
        <f t="shared" si="24"/>
        <v>745500</v>
      </c>
      <c r="F87" s="91">
        <v>745500</v>
      </c>
      <c r="G87" s="136"/>
      <c r="H87" s="136"/>
      <c r="I87" s="136"/>
      <c r="J87" s="15">
        <f t="shared" si="21"/>
        <v>118800</v>
      </c>
      <c r="K87" s="136"/>
      <c r="L87" s="136"/>
      <c r="M87" s="136"/>
      <c r="N87" s="91">
        <f>O87</f>
        <v>118800</v>
      </c>
      <c r="O87" s="136">
        <v>118800</v>
      </c>
      <c r="P87" s="14">
        <f t="shared" si="4"/>
        <v>864300</v>
      </c>
    </row>
    <row r="88" spans="1:16" x14ac:dyDescent="0.2">
      <c r="A88" s="250" t="s">
        <v>234</v>
      </c>
      <c r="B88" s="12" t="s">
        <v>233</v>
      </c>
      <c r="C88" s="12" t="s">
        <v>7</v>
      </c>
      <c r="D88" s="66" t="s">
        <v>232</v>
      </c>
      <c r="E88" s="15">
        <f t="shared" si="20"/>
        <v>103400</v>
      </c>
      <c r="F88" s="13">
        <v>103400</v>
      </c>
      <c r="G88" s="13"/>
      <c r="H88" s="13"/>
      <c r="I88" s="13"/>
      <c r="J88" s="15">
        <f t="shared" si="21"/>
        <v>0</v>
      </c>
      <c r="K88" s="13"/>
      <c r="L88" s="13"/>
      <c r="M88" s="13"/>
      <c r="N88" s="13">
        <f t="shared" si="22"/>
        <v>0</v>
      </c>
      <c r="O88" s="13"/>
      <c r="P88" s="14">
        <f t="shared" si="4"/>
        <v>103400</v>
      </c>
    </row>
    <row r="89" spans="1:16" hidden="1" x14ac:dyDescent="0.2">
      <c r="A89" s="250"/>
      <c r="B89" s="12"/>
      <c r="C89" s="12"/>
      <c r="D89" s="107" t="s">
        <v>101</v>
      </c>
      <c r="E89" s="15">
        <f t="shared" si="20"/>
        <v>0</v>
      </c>
      <c r="F89" s="13"/>
      <c r="G89" s="13"/>
      <c r="H89" s="13"/>
      <c r="I89" s="13"/>
      <c r="J89" s="15">
        <f t="shared" si="21"/>
        <v>0</v>
      </c>
      <c r="K89" s="13"/>
      <c r="L89" s="13"/>
      <c r="M89" s="13"/>
      <c r="N89" s="13">
        <f t="shared" si="22"/>
        <v>0</v>
      </c>
      <c r="O89" s="13"/>
      <c r="P89" s="14">
        <f t="shared" si="4"/>
        <v>0</v>
      </c>
    </row>
    <row r="90" spans="1:16" x14ac:dyDescent="0.2">
      <c r="A90" s="250" t="s">
        <v>241</v>
      </c>
      <c r="B90" s="12" t="s">
        <v>37</v>
      </c>
      <c r="C90" s="12"/>
      <c r="D90" s="64" t="s">
        <v>240</v>
      </c>
      <c r="E90" s="15">
        <f t="shared" si="20"/>
        <v>8376270</v>
      </c>
      <c r="F90" s="13">
        <f>F91+F92+F95</f>
        <v>8376270</v>
      </c>
      <c r="G90" s="13">
        <f>G91+G92+G95</f>
        <v>0</v>
      </c>
      <c r="H90" s="13">
        <f>H91+H92+H95</f>
        <v>0</v>
      </c>
      <c r="I90" s="13">
        <f>I91+I92+I95</f>
        <v>0</v>
      </c>
      <c r="J90" s="15">
        <f t="shared" si="21"/>
        <v>0</v>
      </c>
      <c r="K90" s="13">
        <f>K91+K92+K95</f>
        <v>0</v>
      </c>
      <c r="L90" s="13">
        <f>L91+L92+L95</f>
        <v>0</v>
      </c>
      <c r="M90" s="13">
        <f>M91+M92+M95</f>
        <v>0</v>
      </c>
      <c r="N90" s="13">
        <f t="shared" si="22"/>
        <v>0</v>
      </c>
      <c r="O90" s="13">
        <f>O91+O92+O95</f>
        <v>0</v>
      </c>
      <c r="P90" s="14">
        <f t="shared" ref="P90:P97" si="25">E90+J90</f>
        <v>8376270</v>
      </c>
    </row>
    <row r="91" spans="1:16" s="84" customFormat="1" x14ac:dyDescent="0.2">
      <c r="A91" s="251" t="s">
        <v>244</v>
      </c>
      <c r="B91" s="82" t="s">
        <v>243</v>
      </c>
      <c r="C91" s="82" t="s">
        <v>8</v>
      </c>
      <c r="D91" s="71" t="s">
        <v>242</v>
      </c>
      <c r="E91" s="103">
        <f t="shared" si="20"/>
        <v>452870</v>
      </c>
      <c r="F91" s="83">
        <v>452870</v>
      </c>
      <c r="G91" s="83"/>
      <c r="H91" s="83"/>
      <c r="I91" s="83"/>
      <c r="J91" s="15">
        <f t="shared" si="21"/>
        <v>0</v>
      </c>
      <c r="K91" s="83"/>
      <c r="L91" s="83"/>
      <c r="M91" s="83"/>
      <c r="N91" s="91">
        <f t="shared" si="22"/>
        <v>0</v>
      </c>
      <c r="O91" s="83"/>
      <c r="P91" s="14">
        <f t="shared" si="25"/>
        <v>452870</v>
      </c>
    </row>
    <row r="92" spans="1:16" s="84" customFormat="1" x14ac:dyDescent="0.2">
      <c r="A92" s="251" t="s">
        <v>247</v>
      </c>
      <c r="B92" s="82" t="s">
        <v>246</v>
      </c>
      <c r="C92" s="82" t="s">
        <v>8</v>
      </c>
      <c r="D92" s="71" t="s">
        <v>245</v>
      </c>
      <c r="E92" s="103">
        <f t="shared" si="20"/>
        <v>2310531</v>
      </c>
      <c r="F92" s="83">
        <v>2310531</v>
      </c>
      <c r="G92" s="83"/>
      <c r="H92" s="83"/>
      <c r="I92" s="83"/>
      <c r="J92" s="15">
        <f t="shared" si="21"/>
        <v>0</v>
      </c>
      <c r="K92" s="83"/>
      <c r="L92" s="83"/>
      <c r="M92" s="83"/>
      <c r="N92" s="91">
        <f t="shared" si="22"/>
        <v>0</v>
      </c>
      <c r="O92" s="83"/>
      <c r="P92" s="14">
        <f t="shared" si="25"/>
        <v>2310531</v>
      </c>
    </row>
    <row r="93" spans="1:16" s="84" customFormat="1" hidden="1" x14ac:dyDescent="0.2">
      <c r="A93" s="251"/>
      <c r="B93" s="82"/>
      <c r="C93" s="82"/>
      <c r="D93" s="71" t="s">
        <v>101</v>
      </c>
      <c r="E93" s="103"/>
      <c r="F93" s="83"/>
      <c r="G93" s="83"/>
      <c r="H93" s="83"/>
      <c r="I93" s="83"/>
      <c r="J93" s="15"/>
      <c r="K93" s="83"/>
      <c r="L93" s="83"/>
      <c r="M93" s="83"/>
      <c r="N93" s="91"/>
      <c r="O93" s="83"/>
      <c r="P93" s="14">
        <f t="shared" si="25"/>
        <v>0</v>
      </c>
    </row>
    <row r="94" spans="1:16" s="84" customFormat="1" ht="25.5" x14ac:dyDescent="0.2">
      <c r="A94" s="251"/>
      <c r="B94" s="82"/>
      <c r="C94" s="82"/>
      <c r="D94" s="71" t="s">
        <v>535</v>
      </c>
      <c r="E94" s="103">
        <v>2310531</v>
      </c>
      <c r="F94" s="83">
        <v>2310531</v>
      </c>
      <c r="G94" s="83"/>
      <c r="H94" s="83"/>
      <c r="I94" s="83"/>
      <c r="J94" s="15"/>
      <c r="K94" s="83"/>
      <c r="L94" s="83"/>
      <c r="M94" s="83"/>
      <c r="N94" s="91"/>
      <c r="O94" s="83"/>
      <c r="P94" s="14">
        <f t="shared" si="25"/>
        <v>2310531</v>
      </c>
    </row>
    <row r="95" spans="1:16" s="84" customFormat="1" x14ac:dyDescent="0.2">
      <c r="A95" s="251" t="s">
        <v>250</v>
      </c>
      <c r="B95" s="82" t="s">
        <v>249</v>
      </c>
      <c r="C95" s="82" t="s">
        <v>8</v>
      </c>
      <c r="D95" s="71" t="s">
        <v>248</v>
      </c>
      <c r="E95" s="103">
        <f>F95+I95</f>
        <v>5612869</v>
      </c>
      <c r="F95" s="83">
        <v>5612869</v>
      </c>
      <c r="G95" s="83"/>
      <c r="H95" s="83"/>
      <c r="I95" s="83"/>
      <c r="J95" s="15">
        <f t="shared" si="21"/>
        <v>0</v>
      </c>
      <c r="K95" s="83"/>
      <c r="L95" s="83"/>
      <c r="M95" s="83"/>
      <c r="N95" s="91">
        <f t="shared" si="22"/>
        <v>0</v>
      </c>
      <c r="O95" s="83"/>
      <c r="P95" s="14">
        <f t="shared" si="25"/>
        <v>5612869</v>
      </c>
    </row>
    <row r="96" spans="1:16" s="84" customFormat="1" hidden="1" x14ac:dyDescent="0.2">
      <c r="A96" s="251"/>
      <c r="B96" s="82"/>
      <c r="C96" s="82"/>
      <c r="D96" s="71" t="s">
        <v>101</v>
      </c>
      <c r="E96" s="103">
        <f t="shared" si="20"/>
        <v>0</v>
      </c>
      <c r="F96" s="83"/>
      <c r="G96" s="83"/>
      <c r="H96" s="83"/>
      <c r="I96" s="83"/>
      <c r="J96" s="15"/>
      <c r="K96" s="83"/>
      <c r="L96" s="83"/>
      <c r="M96" s="83"/>
      <c r="N96" s="91"/>
      <c r="O96" s="83"/>
      <c r="P96" s="14">
        <f t="shared" si="25"/>
        <v>0</v>
      </c>
    </row>
    <row r="97" spans="1:16" s="84" customFormat="1" ht="38.25" x14ac:dyDescent="0.2">
      <c r="A97" s="251"/>
      <c r="B97" s="82"/>
      <c r="C97" s="82"/>
      <c r="D97" s="71" t="s">
        <v>536</v>
      </c>
      <c r="E97" s="103">
        <v>5612869</v>
      </c>
      <c r="F97" s="83">
        <v>5612869</v>
      </c>
      <c r="G97" s="83"/>
      <c r="H97" s="83"/>
      <c r="I97" s="83"/>
      <c r="J97" s="15"/>
      <c r="K97" s="83"/>
      <c r="L97" s="83"/>
      <c r="M97" s="83"/>
      <c r="N97" s="91"/>
      <c r="O97" s="83"/>
      <c r="P97" s="14">
        <f t="shared" si="25"/>
        <v>5612869</v>
      </c>
    </row>
    <row r="98" spans="1:16" x14ac:dyDescent="0.2">
      <c r="A98" s="250" t="s">
        <v>253</v>
      </c>
      <c r="B98" s="12" t="s">
        <v>252</v>
      </c>
      <c r="C98" s="12"/>
      <c r="D98" s="66" t="s">
        <v>251</v>
      </c>
      <c r="E98" s="15">
        <f t="shared" si="20"/>
        <v>11828769</v>
      </c>
      <c r="F98" s="13">
        <f>F99+F100</f>
        <v>11828769</v>
      </c>
      <c r="G98" s="13">
        <f>G99+G100</f>
        <v>0</v>
      </c>
      <c r="H98" s="13">
        <f>H99+H100</f>
        <v>0</v>
      </c>
      <c r="I98" s="13">
        <f>I99+I100</f>
        <v>0</v>
      </c>
      <c r="J98" s="15">
        <f t="shared" si="21"/>
        <v>15200</v>
      </c>
      <c r="K98" s="13">
        <f>K99+K100</f>
        <v>15200</v>
      </c>
      <c r="L98" s="13">
        <f>L99+L100</f>
        <v>0</v>
      </c>
      <c r="M98" s="13">
        <f>M99+M100</f>
        <v>0</v>
      </c>
      <c r="N98" s="13">
        <f t="shared" si="22"/>
        <v>0</v>
      </c>
      <c r="O98" s="13">
        <f>O99+O100</f>
        <v>0</v>
      </c>
      <c r="P98" s="14">
        <f t="shared" si="4"/>
        <v>11843969</v>
      </c>
    </row>
    <row r="99" spans="1:16" s="84" customFormat="1" x14ac:dyDescent="0.2">
      <c r="A99" s="251" t="s">
        <v>440</v>
      </c>
      <c r="B99" s="82" t="s">
        <v>438</v>
      </c>
      <c r="C99" s="82" t="s">
        <v>8</v>
      </c>
      <c r="D99" s="184" t="s">
        <v>442</v>
      </c>
      <c r="E99" s="103">
        <f t="shared" si="20"/>
        <v>3429950</v>
      </c>
      <c r="F99" s="91">
        <v>3429950</v>
      </c>
      <c r="G99" s="91"/>
      <c r="H99" s="91"/>
      <c r="I99" s="91"/>
      <c r="J99" s="103">
        <f t="shared" si="21"/>
        <v>15200</v>
      </c>
      <c r="K99" s="91">
        <v>15200</v>
      </c>
      <c r="L99" s="91"/>
      <c r="M99" s="91"/>
      <c r="N99" s="91">
        <f t="shared" si="22"/>
        <v>0</v>
      </c>
      <c r="O99" s="91"/>
      <c r="P99" s="104">
        <f t="shared" si="4"/>
        <v>3445150</v>
      </c>
    </row>
    <row r="100" spans="1:16" s="84" customFormat="1" x14ac:dyDescent="0.2">
      <c r="A100" s="251" t="s">
        <v>441</v>
      </c>
      <c r="B100" s="82" t="s">
        <v>439</v>
      </c>
      <c r="C100" s="82" t="s">
        <v>8</v>
      </c>
      <c r="D100" s="184" t="s">
        <v>443</v>
      </c>
      <c r="E100" s="103">
        <f t="shared" si="20"/>
        <v>8398819</v>
      </c>
      <c r="F100" s="91">
        <v>8398819</v>
      </c>
      <c r="G100" s="91"/>
      <c r="H100" s="91"/>
      <c r="I100" s="91"/>
      <c r="J100" s="103">
        <f t="shared" si="21"/>
        <v>0</v>
      </c>
      <c r="K100" s="91"/>
      <c r="L100" s="91"/>
      <c r="M100" s="91"/>
      <c r="N100" s="91">
        <f t="shared" si="22"/>
        <v>0</v>
      </c>
      <c r="O100" s="91"/>
      <c r="P100" s="104">
        <f t="shared" si="4"/>
        <v>8398819</v>
      </c>
    </row>
    <row r="101" spans="1:16" ht="26.25" hidden="1" customHeight="1" x14ac:dyDescent="0.2">
      <c r="A101" s="250"/>
      <c r="B101" s="12"/>
      <c r="C101" s="12"/>
      <c r="D101" s="107" t="s">
        <v>101</v>
      </c>
      <c r="E101" s="15">
        <f t="shared" si="20"/>
        <v>0</v>
      </c>
      <c r="F101" s="13"/>
      <c r="G101" s="13"/>
      <c r="H101" s="13"/>
      <c r="I101" s="13"/>
      <c r="J101" s="103">
        <f t="shared" si="21"/>
        <v>0</v>
      </c>
      <c r="K101" s="13"/>
      <c r="L101" s="13"/>
      <c r="M101" s="13"/>
      <c r="N101" s="91">
        <f t="shared" si="22"/>
        <v>0</v>
      </c>
      <c r="O101" s="13"/>
      <c r="P101" s="104">
        <f t="shared" si="4"/>
        <v>0</v>
      </c>
    </row>
    <row r="102" spans="1:16" s="84" customFormat="1" x14ac:dyDescent="0.2">
      <c r="A102" s="251"/>
      <c r="B102" s="185"/>
      <c r="C102" s="274"/>
      <c r="D102" s="277" t="s">
        <v>537</v>
      </c>
      <c r="E102" s="120">
        <f>F102</f>
        <v>397689</v>
      </c>
      <c r="F102" s="91">
        <v>397689</v>
      </c>
      <c r="G102" s="91"/>
      <c r="H102" s="91"/>
      <c r="I102" s="91"/>
      <c r="J102" s="103">
        <f t="shared" si="21"/>
        <v>0</v>
      </c>
      <c r="K102" s="91"/>
      <c r="L102" s="91"/>
      <c r="M102" s="91"/>
      <c r="N102" s="91">
        <f t="shared" si="22"/>
        <v>0</v>
      </c>
      <c r="O102" s="91"/>
      <c r="P102" s="104">
        <f t="shared" ref="P102:P109" si="26">E102+J102</f>
        <v>397689</v>
      </c>
    </row>
    <row r="103" spans="1:16" s="84" customFormat="1" ht="25.5" hidden="1" x14ac:dyDescent="0.2">
      <c r="A103" s="251"/>
      <c r="B103" s="185"/>
      <c r="C103" s="274"/>
      <c r="D103" s="277" t="s">
        <v>518</v>
      </c>
      <c r="E103" s="120"/>
      <c r="F103" s="323"/>
      <c r="G103" s="323"/>
      <c r="H103" s="323"/>
      <c r="I103" s="323"/>
      <c r="J103" s="120"/>
      <c r="K103" s="323"/>
      <c r="L103" s="323"/>
      <c r="M103" s="323"/>
      <c r="N103" s="323"/>
      <c r="O103" s="323"/>
      <c r="P103" s="104">
        <f t="shared" si="26"/>
        <v>0</v>
      </c>
    </row>
    <row r="104" spans="1:16" s="165" customFormat="1" ht="25.5" x14ac:dyDescent="0.2">
      <c r="A104" s="253" t="s">
        <v>558</v>
      </c>
      <c r="B104" s="222" t="s">
        <v>546</v>
      </c>
      <c r="C104" s="283"/>
      <c r="D104" s="123" t="s">
        <v>561</v>
      </c>
      <c r="E104" s="115">
        <f>E105+E107</f>
        <v>0</v>
      </c>
      <c r="F104" s="115">
        <f t="shared" ref="F104:O104" si="27">F105+F107</f>
        <v>0</v>
      </c>
      <c r="G104" s="115">
        <f t="shared" si="27"/>
        <v>0</v>
      </c>
      <c r="H104" s="115">
        <f t="shared" si="27"/>
        <v>0</v>
      </c>
      <c r="I104" s="115">
        <f t="shared" si="27"/>
        <v>0</v>
      </c>
      <c r="J104" s="115">
        <f t="shared" si="27"/>
        <v>3164645</v>
      </c>
      <c r="K104" s="115">
        <f t="shared" si="27"/>
        <v>0</v>
      </c>
      <c r="L104" s="115">
        <f t="shared" si="27"/>
        <v>0</v>
      </c>
      <c r="M104" s="115">
        <f t="shared" si="27"/>
        <v>0</v>
      </c>
      <c r="N104" s="115">
        <f t="shared" si="27"/>
        <v>3164645</v>
      </c>
      <c r="O104" s="115">
        <f t="shared" si="27"/>
        <v>3164645</v>
      </c>
      <c r="P104" s="14">
        <f t="shared" si="26"/>
        <v>3164645</v>
      </c>
    </row>
    <row r="105" spans="1:16" s="84" customFormat="1" ht="25.5" x14ac:dyDescent="0.2">
      <c r="A105" s="251" t="s">
        <v>571</v>
      </c>
      <c r="B105" s="185" t="s">
        <v>572</v>
      </c>
      <c r="C105" s="315" t="s">
        <v>139</v>
      </c>
      <c r="D105" s="367" t="s">
        <v>573</v>
      </c>
      <c r="E105" s="324">
        <f>F105</f>
        <v>0</v>
      </c>
      <c r="F105" s="103"/>
      <c r="G105" s="103"/>
      <c r="H105" s="103"/>
      <c r="I105" s="103"/>
      <c r="J105" s="103">
        <f t="shared" si="21"/>
        <v>1494900</v>
      </c>
      <c r="K105" s="103"/>
      <c r="L105" s="103"/>
      <c r="M105" s="103"/>
      <c r="N105" s="91">
        <f t="shared" si="22"/>
        <v>1494900</v>
      </c>
      <c r="O105" s="103">
        <v>1494900</v>
      </c>
      <c r="P105" s="104">
        <f t="shared" si="26"/>
        <v>1494900</v>
      </c>
    </row>
    <row r="106" spans="1:16" s="84" customFormat="1" ht="25.5" x14ac:dyDescent="0.2">
      <c r="A106" s="251"/>
      <c r="B106" s="185"/>
      <c r="C106" s="315"/>
      <c r="D106" s="368" t="s">
        <v>574</v>
      </c>
      <c r="E106" s="324"/>
      <c r="F106" s="103"/>
      <c r="G106" s="103"/>
      <c r="H106" s="103"/>
      <c r="I106" s="103"/>
      <c r="J106" s="103">
        <f t="shared" si="21"/>
        <v>1450000</v>
      </c>
      <c r="K106" s="103"/>
      <c r="L106" s="103"/>
      <c r="M106" s="103"/>
      <c r="N106" s="91">
        <f t="shared" si="22"/>
        <v>1450000</v>
      </c>
      <c r="O106" s="103">
        <v>1450000</v>
      </c>
      <c r="P106" s="104">
        <f t="shared" si="26"/>
        <v>1450000</v>
      </c>
    </row>
    <row r="107" spans="1:16" s="84" customFormat="1" ht="25.5" x14ac:dyDescent="0.2">
      <c r="A107" s="251" t="s">
        <v>559</v>
      </c>
      <c r="B107" s="185" t="s">
        <v>560</v>
      </c>
      <c r="C107" s="315" t="s">
        <v>139</v>
      </c>
      <c r="D107" s="316" t="s">
        <v>563</v>
      </c>
      <c r="E107" s="324">
        <f>F107</f>
        <v>0</v>
      </c>
      <c r="F107" s="91"/>
      <c r="G107" s="91"/>
      <c r="H107" s="91"/>
      <c r="I107" s="91"/>
      <c r="J107" s="103">
        <f t="shared" si="21"/>
        <v>1669745</v>
      </c>
      <c r="K107" s="91"/>
      <c r="L107" s="91"/>
      <c r="M107" s="91"/>
      <c r="N107" s="91">
        <f t="shared" si="22"/>
        <v>1669745</v>
      </c>
      <c r="O107" s="91">
        <v>1669745</v>
      </c>
      <c r="P107" s="104">
        <f t="shared" si="26"/>
        <v>1669745</v>
      </c>
    </row>
    <row r="108" spans="1:16" s="84" customFormat="1" ht="25.5" x14ac:dyDescent="0.2">
      <c r="A108" s="251"/>
      <c r="B108" s="322"/>
      <c r="C108" s="214"/>
      <c r="D108" s="277" t="s">
        <v>564</v>
      </c>
      <c r="E108" s="324">
        <f>F108</f>
        <v>0</v>
      </c>
      <c r="F108" s="323"/>
      <c r="G108" s="91"/>
      <c r="H108" s="91"/>
      <c r="I108" s="91"/>
      <c r="J108" s="103">
        <f t="shared" si="21"/>
        <v>903355</v>
      </c>
      <c r="K108" s="91"/>
      <c r="L108" s="91"/>
      <c r="M108" s="91"/>
      <c r="N108" s="91">
        <f t="shared" si="22"/>
        <v>903355</v>
      </c>
      <c r="O108" s="91">
        <v>903355</v>
      </c>
      <c r="P108" s="104">
        <f t="shared" si="26"/>
        <v>903355</v>
      </c>
    </row>
    <row r="109" spans="1:16" s="84" customFormat="1" ht="15.75" customHeight="1" x14ac:dyDescent="0.2">
      <c r="A109" s="251" t="s">
        <v>587</v>
      </c>
      <c r="B109" s="379" t="s">
        <v>195</v>
      </c>
      <c r="C109" s="380" t="s">
        <v>139</v>
      </c>
      <c r="D109" s="59" t="s">
        <v>365</v>
      </c>
      <c r="E109" s="324">
        <f>F109</f>
        <v>0</v>
      </c>
      <c r="F109" s="323"/>
      <c r="G109" s="91"/>
      <c r="H109" s="91"/>
      <c r="I109" s="91"/>
      <c r="J109" s="103">
        <f>K109+N109</f>
        <v>200000</v>
      </c>
      <c r="K109" s="91"/>
      <c r="L109" s="91"/>
      <c r="M109" s="91"/>
      <c r="N109" s="91">
        <f>O109</f>
        <v>200000</v>
      </c>
      <c r="O109" s="91">
        <v>200000</v>
      </c>
      <c r="P109" s="104">
        <f t="shared" si="26"/>
        <v>200000</v>
      </c>
    </row>
    <row r="110" spans="1:16" ht="25.5" x14ac:dyDescent="0.2">
      <c r="A110" s="248" t="s">
        <v>187</v>
      </c>
      <c r="B110" s="377"/>
      <c r="C110" s="325"/>
      <c r="D110" s="378" t="s">
        <v>9</v>
      </c>
      <c r="E110" s="326">
        <f>E112</f>
        <v>517623318</v>
      </c>
      <c r="F110" s="10">
        <f t="shared" ref="F110:P110" si="28">F112</f>
        <v>517623318</v>
      </c>
      <c r="G110" s="10">
        <f t="shared" si="28"/>
        <v>20879334</v>
      </c>
      <c r="H110" s="10">
        <f t="shared" si="28"/>
        <v>1191700</v>
      </c>
      <c r="I110" s="10">
        <f t="shared" si="28"/>
        <v>0</v>
      </c>
      <c r="J110" s="10">
        <f t="shared" si="28"/>
        <v>4698623</v>
      </c>
      <c r="K110" s="10">
        <f t="shared" si="28"/>
        <v>211900</v>
      </c>
      <c r="L110" s="10">
        <f t="shared" si="28"/>
        <v>14900</v>
      </c>
      <c r="M110" s="10">
        <f t="shared" si="28"/>
        <v>105200</v>
      </c>
      <c r="N110" s="10">
        <f t="shared" si="28"/>
        <v>4486723</v>
      </c>
      <c r="O110" s="10">
        <f t="shared" si="28"/>
        <v>4486723</v>
      </c>
      <c r="P110" s="10">
        <f t="shared" si="28"/>
        <v>522321941</v>
      </c>
    </row>
    <row r="111" spans="1:16" x14ac:dyDescent="0.2">
      <c r="A111" s="248"/>
      <c r="B111" s="26"/>
      <c r="C111" s="325"/>
      <c r="D111" s="353" t="s">
        <v>537</v>
      </c>
      <c r="E111" s="354">
        <f>E176+E190</f>
        <v>514437</v>
      </c>
      <c r="F111" s="354">
        <f>F176+F190</f>
        <v>514437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>
        <f>E111+J111</f>
        <v>514437</v>
      </c>
    </row>
    <row r="112" spans="1:16" ht="25.5" x14ac:dyDescent="0.2">
      <c r="A112" s="250" t="s">
        <v>254</v>
      </c>
      <c r="B112" s="28"/>
      <c r="C112" s="27"/>
      <c r="D112" s="54" t="s">
        <v>9</v>
      </c>
      <c r="E112" s="14">
        <f t="shared" ref="E112:E155" si="29">F112+I112</f>
        <v>517623318</v>
      </c>
      <c r="F112" s="10">
        <f>F113+F114+F121+F130+F135+F154+F166+F169+F172+F175+F177+F179+F181+F186+F188+F191</f>
        <v>517623318</v>
      </c>
      <c r="G112" s="10">
        <f>G113+G114+G121+G130+G135+G154+G166+G169+G172+G175+G177+G179+G181+G186+G188+G191</f>
        <v>20879334</v>
      </c>
      <c r="H112" s="10">
        <f>H113+H114+H121+H130+H135+H154+H166+H169+H172+H175+H177+H179+H181+H186+H188+H191</f>
        <v>1191700</v>
      </c>
      <c r="I112" s="10">
        <f>I113+I114+I121+I130+I135+I154+I166+I169+I172+I175+I177+I179+I181+I186+I188+I191</f>
        <v>0</v>
      </c>
      <c r="J112" s="10">
        <f t="shared" ref="J112:O112" si="30">J113+J114+J121+J130+J135+J154+J166+J169+J172+J175+J177+J179+J181+J186+J188+J191+J183</f>
        <v>4698623</v>
      </c>
      <c r="K112" s="10">
        <f t="shared" si="30"/>
        <v>211900</v>
      </c>
      <c r="L112" s="10">
        <f t="shared" si="30"/>
        <v>14900</v>
      </c>
      <c r="M112" s="10">
        <f t="shared" si="30"/>
        <v>105200</v>
      </c>
      <c r="N112" s="10">
        <f t="shared" si="30"/>
        <v>4486723</v>
      </c>
      <c r="O112" s="10">
        <f t="shared" si="30"/>
        <v>4486723</v>
      </c>
      <c r="P112" s="14">
        <f t="shared" ref="P112:P169" si="31">E112+J112</f>
        <v>522321941</v>
      </c>
    </row>
    <row r="113" spans="1:16" s="7" customFormat="1" ht="25.5" x14ac:dyDescent="0.2">
      <c r="A113" s="250" t="s">
        <v>255</v>
      </c>
      <c r="B113" s="29" t="s">
        <v>208</v>
      </c>
      <c r="C113" s="29" t="s">
        <v>133</v>
      </c>
      <c r="D113" s="55" t="s">
        <v>207</v>
      </c>
      <c r="E113" s="15">
        <f t="shared" si="29"/>
        <v>16498100</v>
      </c>
      <c r="F113" s="13">
        <v>16498100</v>
      </c>
      <c r="G113" s="13">
        <v>12695500</v>
      </c>
      <c r="H113" s="13">
        <v>292300</v>
      </c>
      <c r="I113" s="13"/>
      <c r="J113" s="15">
        <f t="shared" ref="J113:J155" si="32">K113+N113</f>
        <v>399000</v>
      </c>
      <c r="K113" s="13"/>
      <c r="L113" s="13"/>
      <c r="M113" s="13"/>
      <c r="N113" s="13">
        <f>O113</f>
        <v>399000</v>
      </c>
      <c r="O113" s="13">
        <v>399000</v>
      </c>
      <c r="P113" s="14">
        <f t="shared" si="31"/>
        <v>16897100</v>
      </c>
    </row>
    <row r="114" spans="1:16" s="7" customFormat="1" ht="38.25" x14ac:dyDescent="0.2">
      <c r="A114" s="250" t="s">
        <v>256</v>
      </c>
      <c r="B114" s="36" t="s">
        <v>163</v>
      </c>
      <c r="C114" s="30"/>
      <c r="D114" s="58" t="s">
        <v>104</v>
      </c>
      <c r="E114" s="15">
        <f t="shared" si="29"/>
        <v>287349794</v>
      </c>
      <c r="F114" s="13">
        <f t="shared" ref="F114:O114" si="33">F115+F117</f>
        <v>287349794</v>
      </c>
      <c r="G114" s="13">
        <f t="shared" si="33"/>
        <v>0</v>
      </c>
      <c r="H114" s="13">
        <f t="shared" si="33"/>
        <v>0</v>
      </c>
      <c r="I114" s="13">
        <f t="shared" si="33"/>
        <v>0</v>
      </c>
      <c r="J114" s="13">
        <f t="shared" si="33"/>
        <v>0</v>
      </c>
      <c r="K114" s="13">
        <f t="shared" si="33"/>
        <v>0</v>
      </c>
      <c r="L114" s="13">
        <f t="shared" si="33"/>
        <v>0</v>
      </c>
      <c r="M114" s="13">
        <f t="shared" si="33"/>
        <v>0</v>
      </c>
      <c r="N114" s="13">
        <f t="shared" si="33"/>
        <v>0</v>
      </c>
      <c r="O114" s="13">
        <f t="shared" si="33"/>
        <v>0</v>
      </c>
      <c r="P114" s="14">
        <f t="shared" si="31"/>
        <v>287349794</v>
      </c>
    </row>
    <row r="115" spans="1:16" s="78" customFormat="1" ht="25.5" x14ac:dyDescent="0.2">
      <c r="A115" s="251" t="s">
        <v>258</v>
      </c>
      <c r="B115" s="92" t="s">
        <v>38</v>
      </c>
      <c r="C115" s="93" t="s">
        <v>135</v>
      </c>
      <c r="D115" s="94" t="s">
        <v>257</v>
      </c>
      <c r="E115" s="15">
        <f t="shared" si="29"/>
        <v>30716194</v>
      </c>
      <c r="F115" s="91">
        <v>30716194</v>
      </c>
      <c r="G115" s="91"/>
      <c r="H115" s="91"/>
      <c r="I115" s="91"/>
      <c r="J115" s="15">
        <f t="shared" si="32"/>
        <v>0</v>
      </c>
      <c r="K115" s="91"/>
      <c r="L115" s="91"/>
      <c r="M115" s="91"/>
      <c r="N115" s="91"/>
      <c r="O115" s="91"/>
      <c r="P115" s="14">
        <f t="shared" si="31"/>
        <v>30716194</v>
      </c>
    </row>
    <row r="116" spans="1:16" s="168" customFormat="1" ht="66.75" customHeight="1" x14ac:dyDescent="0.2">
      <c r="A116" s="253"/>
      <c r="B116" s="36"/>
      <c r="C116" s="37"/>
      <c r="D116" s="58" t="s">
        <v>467</v>
      </c>
      <c r="E116" s="15">
        <f t="shared" si="29"/>
        <v>30716194</v>
      </c>
      <c r="F116" s="13">
        <f>F115</f>
        <v>30716194</v>
      </c>
      <c r="G116" s="13"/>
      <c r="H116" s="13"/>
      <c r="I116" s="13"/>
      <c r="J116" s="15">
        <f t="shared" si="32"/>
        <v>0</v>
      </c>
      <c r="K116" s="13"/>
      <c r="L116" s="13"/>
      <c r="M116" s="13"/>
      <c r="N116" s="13"/>
      <c r="O116" s="13"/>
      <c r="P116" s="14">
        <f t="shared" si="31"/>
        <v>30716194</v>
      </c>
    </row>
    <row r="117" spans="1:16" s="78" customFormat="1" ht="25.5" x14ac:dyDescent="0.2">
      <c r="A117" s="251" t="s">
        <v>259</v>
      </c>
      <c r="B117" s="92" t="s">
        <v>39</v>
      </c>
      <c r="C117" s="93" t="s">
        <v>59</v>
      </c>
      <c r="D117" s="106" t="s">
        <v>106</v>
      </c>
      <c r="E117" s="15">
        <f t="shared" si="29"/>
        <v>256633600</v>
      </c>
      <c r="F117" s="91">
        <v>256633600</v>
      </c>
      <c r="G117" s="91"/>
      <c r="H117" s="91"/>
      <c r="I117" s="91"/>
      <c r="J117" s="15">
        <f t="shared" si="32"/>
        <v>0</v>
      </c>
      <c r="K117" s="91"/>
      <c r="L117" s="91"/>
      <c r="M117" s="91"/>
      <c r="N117" s="91"/>
      <c r="O117" s="91"/>
      <c r="P117" s="14">
        <f t="shared" si="31"/>
        <v>256633600</v>
      </c>
    </row>
    <row r="118" spans="1:16" s="168" customFormat="1" ht="67.5" customHeight="1" x14ac:dyDescent="0.2">
      <c r="A118" s="253"/>
      <c r="B118" s="36"/>
      <c r="C118" s="37"/>
      <c r="D118" s="58" t="s">
        <v>467</v>
      </c>
      <c r="E118" s="15">
        <f t="shared" si="29"/>
        <v>256633600</v>
      </c>
      <c r="F118" s="13">
        <f>F117</f>
        <v>256633600</v>
      </c>
      <c r="G118" s="13"/>
      <c r="H118" s="13"/>
      <c r="I118" s="13"/>
      <c r="J118" s="15">
        <f t="shared" si="32"/>
        <v>0</v>
      </c>
      <c r="K118" s="13"/>
      <c r="L118" s="13"/>
      <c r="M118" s="13"/>
      <c r="N118" s="13"/>
      <c r="O118" s="13"/>
      <c r="P118" s="14">
        <f t="shared" si="31"/>
        <v>256633600</v>
      </c>
    </row>
    <row r="119" spans="1:16" s="7" customFormat="1" ht="25.5" hidden="1" x14ac:dyDescent="0.2">
      <c r="A119" s="261">
        <v>1513017</v>
      </c>
      <c r="B119" s="38" t="s">
        <v>60</v>
      </c>
      <c r="C119" s="30" t="s">
        <v>59</v>
      </c>
      <c r="D119" s="72" t="s">
        <v>61</v>
      </c>
      <c r="E119" s="15">
        <f t="shared" si="29"/>
        <v>0</v>
      </c>
      <c r="F119" s="13"/>
      <c r="G119" s="13"/>
      <c r="H119" s="13"/>
      <c r="I119" s="13"/>
      <c r="J119" s="130">
        <f t="shared" si="32"/>
        <v>0</v>
      </c>
      <c r="K119" s="13"/>
      <c r="L119" s="13"/>
      <c r="M119" s="13"/>
      <c r="N119" s="13"/>
      <c r="O119" s="13"/>
      <c r="P119" s="14">
        <f t="shared" si="31"/>
        <v>0</v>
      </c>
    </row>
    <row r="120" spans="1:16" s="7" customFormat="1" ht="51" hidden="1" x14ac:dyDescent="0.2">
      <c r="A120" s="261"/>
      <c r="B120" s="38"/>
      <c r="C120" s="30"/>
      <c r="D120" s="73" t="s">
        <v>11</v>
      </c>
      <c r="E120" s="15">
        <f t="shared" si="29"/>
        <v>0</v>
      </c>
      <c r="F120" s="13"/>
      <c r="G120" s="13"/>
      <c r="H120" s="13"/>
      <c r="I120" s="13"/>
      <c r="J120" s="130">
        <f t="shared" si="32"/>
        <v>0</v>
      </c>
      <c r="K120" s="13"/>
      <c r="L120" s="13"/>
      <c r="M120" s="13"/>
      <c r="N120" s="13"/>
      <c r="O120" s="13"/>
      <c r="P120" s="14">
        <f t="shared" si="31"/>
        <v>0</v>
      </c>
    </row>
    <row r="121" spans="1:16" s="7" customFormat="1" ht="25.5" x14ac:dyDescent="0.2">
      <c r="A121" s="250" t="s">
        <v>260</v>
      </c>
      <c r="B121" s="36" t="s">
        <v>164</v>
      </c>
      <c r="C121" s="30"/>
      <c r="D121" s="58" t="s">
        <v>107</v>
      </c>
      <c r="E121" s="15">
        <f t="shared" si="29"/>
        <v>2500000</v>
      </c>
      <c r="F121" s="13">
        <f>F122+F124+F126</f>
        <v>2500000</v>
      </c>
      <c r="G121" s="13">
        <f>G122+G124+G126</f>
        <v>0</v>
      </c>
      <c r="H121" s="13">
        <f>H122+H124+H126</f>
        <v>0</v>
      </c>
      <c r="I121" s="13">
        <f>I122+I124+I126</f>
        <v>0</v>
      </c>
      <c r="J121" s="15">
        <f t="shared" si="32"/>
        <v>0</v>
      </c>
      <c r="K121" s="13">
        <f>K122+K124+K126</f>
        <v>0</v>
      </c>
      <c r="L121" s="13">
        <f>L122+L124+L126</f>
        <v>0</v>
      </c>
      <c r="M121" s="13">
        <f>M122+M124+M126</f>
        <v>0</v>
      </c>
      <c r="N121" s="13">
        <f>N122+N124+N126</f>
        <v>0</v>
      </c>
      <c r="O121" s="13">
        <f>O122+O124+O126</f>
        <v>0</v>
      </c>
      <c r="P121" s="14">
        <f t="shared" si="31"/>
        <v>2500000</v>
      </c>
    </row>
    <row r="122" spans="1:16" s="78" customFormat="1" ht="25.5" x14ac:dyDescent="0.2">
      <c r="A122" s="251" t="s">
        <v>262</v>
      </c>
      <c r="B122" s="92" t="s">
        <v>40</v>
      </c>
      <c r="C122" s="93" t="s">
        <v>135</v>
      </c>
      <c r="D122" s="97" t="s">
        <v>261</v>
      </c>
      <c r="E122" s="15">
        <f t="shared" si="29"/>
        <v>220000</v>
      </c>
      <c r="F122" s="91">
        <v>220000</v>
      </c>
      <c r="G122" s="91"/>
      <c r="H122" s="91"/>
      <c r="I122" s="91"/>
      <c r="J122" s="15">
        <f t="shared" si="32"/>
        <v>0</v>
      </c>
      <c r="K122" s="91"/>
      <c r="L122" s="91"/>
      <c r="M122" s="91"/>
      <c r="N122" s="91"/>
      <c r="O122" s="91"/>
      <c r="P122" s="14">
        <f t="shared" si="31"/>
        <v>220000</v>
      </c>
    </row>
    <row r="123" spans="1:16" s="7" customFormat="1" ht="42.75" customHeight="1" x14ac:dyDescent="0.2">
      <c r="A123" s="250"/>
      <c r="B123" s="36"/>
      <c r="C123" s="37"/>
      <c r="D123" s="69" t="s">
        <v>468</v>
      </c>
      <c r="E123" s="15">
        <f t="shared" si="29"/>
        <v>220000</v>
      </c>
      <c r="F123" s="13">
        <f>F122</f>
        <v>220000</v>
      </c>
      <c r="G123" s="13"/>
      <c r="H123" s="13"/>
      <c r="I123" s="13"/>
      <c r="J123" s="15">
        <f t="shared" si="32"/>
        <v>0</v>
      </c>
      <c r="K123" s="13"/>
      <c r="L123" s="13"/>
      <c r="M123" s="13"/>
      <c r="N123" s="13"/>
      <c r="O123" s="13"/>
      <c r="P123" s="14">
        <f t="shared" si="31"/>
        <v>220000</v>
      </c>
    </row>
    <row r="124" spans="1:16" s="78" customFormat="1" ht="25.5" x14ac:dyDescent="0.2">
      <c r="A124" s="251" t="s">
        <v>263</v>
      </c>
      <c r="B124" s="92" t="s">
        <v>41</v>
      </c>
      <c r="C124" s="93" t="s">
        <v>59</v>
      </c>
      <c r="D124" s="106" t="s">
        <v>108</v>
      </c>
      <c r="E124" s="15">
        <f t="shared" si="29"/>
        <v>2280000</v>
      </c>
      <c r="F124" s="91">
        <v>2280000</v>
      </c>
      <c r="G124" s="91"/>
      <c r="H124" s="91"/>
      <c r="I124" s="91"/>
      <c r="J124" s="15">
        <f t="shared" si="32"/>
        <v>0</v>
      </c>
      <c r="K124" s="91"/>
      <c r="L124" s="91"/>
      <c r="M124" s="91"/>
      <c r="N124" s="91"/>
      <c r="O124" s="91"/>
      <c r="P124" s="14">
        <f t="shared" si="31"/>
        <v>2280000</v>
      </c>
    </row>
    <row r="125" spans="1:16" s="7" customFormat="1" ht="42" customHeight="1" x14ac:dyDescent="0.2">
      <c r="A125" s="250"/>
      <c r="B125" s="36"/>
      <c r="C125" s="37"/>
      <c r="D125" s="58" t="s">
        <v>468</v>
      </c>
      <c r="E125" s="15">
        <f t="shared" si="29"/>
        <v>2280000</v>
      </c>
      <c r="F125" s="13">
        <f>F124</f>
        <v>2280000</v>
      </c>
      <c r="G125" s="13"/>
      <c r="H125" s="13"/>
      <c r="I125" s="13"/>
      <c r="J125" s="15">
        <f t="shared" si="32"/>
        <v>0</v>
      </c>
      <c r="K125" s="13"/>
      <c r="L125" s="13"/>
      <c r="M125" s="13"/>
      <c r="N125" s="13"/>
      <c r="O125" s="13"/>
      <c r="P125" s="14">
        <f t="shared" si="31"/>
        <v>2280000</v>
      </c>
    </row>
    <row r="126" spans="1:16" s="78" customFormat="1" hidden="1" x14ac:dyDescent="0.2">
      <c r="A126" s="251" t="s">
        <v>265</v>
      </c>
      <c r="B126" s="92" t="s">
        <v>42</v>
      </c>
      <c r="C126" s="93" t="s">
        <v>59</v>
      </c>
      <c r="D126" s="71" t="s">
        <v>264</v>
      </c>
      <c r="E126" s="15">
        <f t="shared" si="29"/>
        <v>0</v>
      </c>
      <c r="F126" s="91"/>
      <c r="G126" s="91"/>
      <c r="H126" s="91"/>
      <c r="I126" s="91"/>
      <c r="J126" s="15">
        <f t="shared" si="32"/>
        <v>0</v>
      </c>
      <c r="K126" s="91"/>
      <c r="L126" s="91"/>
      <c r="M126" s="91"/>
      <c r="N126" s="91"/>
      <c r="O126" s="91"/>
      <c r="P126" s="14">
        <f t="shared" si="31"/>
        <v>0</v>
      </c>
    </row>
    <row r="127" spans="1:16" s="7" customFormat="1" ht="38.25" hidden="1" x14ac:dyDescent="0.2">
      <c r="A127" s="250"/>
      <c r="B127" s="36"/>
      <c r="C127" s="37"/>
      <c r="D127" s="58" t="s">
        <v>27</v>
      </c>
      <c r="E127" s="15">
        <f t="shared" si="29"/>
        <v>0</v>
      </c>
      <c r="F127" s="13">
        <f>F126</f>
        <v>0</v>
      </c>
      <c r="G127" s="13"/>
      <c r="H127" s="13"/>
      <c r="I127" s="13"/>
      <c r="J127" s="15">
        <f t="shared" si="32"/>
        <v>0</v>
      </c>
      <c r="K127" s="13"/>
      <c r="L127" s="13"/>
      <c r="M127" s="13"/>
      <c r="N127" s="13"/>
      <c r="O127" s="13"/>
      <c r="P127" s="14">
        <f t="shared" si="31"/>
        <v>0</v>
      </c>
    </row>
    <row r="128" spans="1:16" s="7" customFormat="1" ht="38.25" hidden="1" x14ac:dyDescent="0.2">
      <c r="A128" s="250">
        <v>1513028</v>
      </c>
      <c r="B128" s="36" t="s">
        <v>63</v>
      </c>
      <c r="C128" s="12" t="s">
        <v>59</v>
      </c>
      <c r="D128" s="61" t="s">
        <v>109</v>
      </c>
      <c r="E128" s="15">
        <f t="shared" si="29"/>
        <v>0</v>
      </c>
      <c r="F128" s="13">
        <v>0</v>
      </c>
      <c r="G128" s="13">
        <v>0</v>
      </c>
      <c r="H128" s="13"/>
      <c r="I128" s="13"/>
      <c r="J128" s="15">
        <f t="shared" si="32"/>
        <v>0</v>
      </c>
      <c r="K128" s="13"/>
      <c r="L128" s="13"/>
      <c r="M128" s="13"/>
      <c r="N128" s="13"/>
      <c r="O128" s="13"/>
      <c r="P128" s="14">
        <f t="shared" si="31"/>
        <v>0</v>
      </c>
    </row>
    <row r="129" spans="1:16" ht="38.25" hidden="1" x14ac:dyDescent="0.2">
      <c r="A129" s="250"/>
      <c r="B129" s="28"/>
      <c r="C129" s="12"/>
      <c r="D129" s="58" t="s">
        <v>27</v>
      </c>
      <c r="E129" s="15">
        <f t="shared" si="29"/>
        <v>0</v>
      </c>
      <c r="F129" s="13">
        <f t="shared" ref="F129:O129" si="34">F128</f>
        <v>0</v>
      </c>
      <c r="G129" s="13">
        <f t="shared" si="34"/>
        <v>0</v>
      </c>
      <c r="H129" s="13">
        <f t="shared" si="34"/>
        <v>0</v>
      </c>
      <c r="I129" s="13">
        <f t="shared" si="34"/>
        <v>0</v>
      </c>
      <c r="J129" s="15">
        <f t="shared" si="32"/>
        <v>0</v>
      </c>
      <c r="K129" s="13">
        <f t="shared" si="34"/>
        <v>0</v>
      </c>
      <c r="L129" s="13">
        <f t="shared" si="34"/>
        <v>0</v>
      </c>
      <c r="M129" s="13">
        <f t="shared" si="34"/>
        <v>0</v>
      </c>
      <c r="N129" s="13">
        <f t="shared" si="34"/>
        <v>0</v>
      </c>
      <c r="O129" s="13">
        <f t="shared" si="34"/>
        <v>0</v>
      </c>
      <c r="P129" s="14">
        <f t="shared" si="31"/>
        <v>0</v>
      </c>
    </row>
    <row r="130" spans="1:16" ht="38.25" x14ac:dyDescent="0.2">
      <c r="A130" s="250" t="s">
        <v>267</v>
      </c>
      <c r="B130" s="28" t="s">
        <v>169</v>
      </c>
      <c r="C130" s="12"/>
      <c r="D130" s="58" t="s">
        <v>266</v>
      </c>
      <c r="E130" s="15">
        <f t="shared" ref="E130:P130" si="35">SUM(E131:E134)</f>
        <v>1438169</v>
      </c>
      <c r="F130" s="15">
        <f t="shared" si="35"/>
        <v>1438169</v>
      </c>
      <c r="G130" s="15">
        <f t="shared" si="35"/>
        <v>0</v>
      </c>
      <c r="H130" s="15">
        <f t="shared" si="35"/>
        <v>0</v>
      </c>
      <c r="I130" s="15">
        <f t="shared" si="35"/>
        <v>0</v>
      </c>
      <c r="J130" s="15">
        <f t="shared" si="35"/>
        <v>0</v>
      </c>
      <c r="K130" s="15">
        <f t="shared" si="35"/>
        <v>0</v>
      </c>
      <c r="L130" s="15">
        <f t="shared" si="35"/>
        <v>0</v>
      </c>
      <c r="M130" s="15">
        <f t="shared" si="35"/>
        <v>0</v>
      </c>
      <c r="N130" s="15">
        <f t="shared" si="35"/>
        <v>0</v>
      </c>
      <c r="O130" s="15">
        <f t="shared" si="35"/>
        <v>0</v>
      </c>
      <c r="P130" s="14">
        <f t="shared" si="35"/>
        <v>1438169</v>
      </c>
    </row>
    <row r="131" spans="1:16" s="84" customFormat="1" x14ac:dyDescent="0.2">
      <c r="A131" s="251" t="s">
        <v>269</v>
      </c>
      <c r="B131" s="100" t="s">
        <v>170</v>
      </c>
      <c r="C131" s="82" t="s">
        <v>135</v>
      </c>
      <c r="D131" s="95" t="s">
        <v>268</v>
      </c>
      <c r="E131" s="103">
        <f>F131+I131</f>
        <v>190169</v>
      </c>
      <c r="F131" s="91">
        <v>190169</v>
      </c>
      <c r="G131" s="91"/>
      <c r="H131" s="91"/>
      <c r="I131" s="91"/>
      <c r="J131" s="103">
        <f>K131+N131</f>
        <v>0</v>
      </c>
      <c r="K131" s="91"/>
      <c r="L131" s="91"/>
      <c r="M131" s="91"/>
      <c r="N131" s="91"/>
      <c r="O131" s="91"/>
      <c r="P131" s="104">
        <f>E131+J131</f>
        <v>190169</v>
      </c>
    </row>
    <row r="132" spans="1:16" s="84" customFormat="1" x14ac:dyDescent="0.2">
      <c r="A132" s="251" t="s">
        <v>271</v>
      </c>
      <c r="B132" s="100" t="s">
        <v>270</v>
      </c>
      <c r="C132" s="82" t="s">
        <v>26</v>
      </c>
      <c r="D132" s="95" t="s">
        <v>172</v>
      </c>
      <c r="E132" s="103">
        <f>F132+I132</f>
        <v>12000</v>
      </c>
      <c r="F132" s="91">
        <v>12000</v>
      </c>
      <c r="G132" s="91"/>
      <c r="H132" s="91"/>
      <c r="I132" s="91"/>
      <c r="J132" s="103">
        <f>K132+N132</f>
        <v>0</v>
      </c>
      <c r="K132" s="91"/>
      <c r="L132" s="91"/>
      <c r="M132" s="91"/>
      <c r="N132" s="91"/>
      <c r="O132" s="91"/>
      <c r="P132" s="104">
        <f>E132+J132</f>
        <v>12000</v>
      </c>
    </row>
    <row r="133" spans="1:16" s="84" customFormat="1" ht="25.5" x14ac:dyDescent="0.2">
      <c r="A133" s="251" t="s">
        <v>273</v>
      </c>
      <c r="B133" s="100" t="s">
        <v>171</v>
      </c>
      <c r="C133" s="82" t="s">
        <v>26</v>
      </c>
      <c r="D133" s="95" t="s">
        <v>272</v>
      </c>
      <c r="E133" s="103">
        <f>F133+I133</f>
        <v>323000</v>
      </c>
      <c r="F133" s="91">
        <v>323000</v>
      </c>
      <c r="G133" s="91"/>
      <c r="H133" s="91"/>
      <c r="I133" s="91"/>
      <c r="J133" s="103">
        <f>K133+N133</f>
        <v>0</v>
      </c>
      <c r="K133" s="91"/>
      <c r="L133" s="91"/>
      <c r="M133" s="91"/>
      <c r="N133" s="91"/>
      <c r="O133" s="91"/>
      <c r="P133" s="104">
        <f>E133+J133</f>
        <v>323000</v>
      </c>
    </row>
    <row r="134" spans="1:16" s="84" customFormat="1" ht="25.5" x14ac:dyDescent="0.2">
      <c r="A134" s="251" t="s">
        <v>275</v>
      </c>
      <c r="B134" s="100" t="s">
        <v>274</v>
      </c>
      <c r="C134" s="82" t="s">
        <v>26</v>
      </c>
      <c r="D134" s="95" t="s">
        <v>173</v>
      </c>
      <c r="E134" s="103">
        <f>F134+I134</f>
        <v>913000</v>
      </c>
      <c r="F134" s="91">
        <v>913000</v>
      </c>
      <c r="G134" s="91"/>
      <c r="H134" s="91"/>
      <c r="I134" s="91"/>
      <c r="J134" s="103">
        <f>K134+N134</f>
        <v>0</v>
      </c>
      <c r="K134" s="91"/>
      <c r="L134" s="91"/>
      <c r="M134" s="91"/>
      <c r="N134" s="91"/>
      <c r="O134" s="91"/>
      <c r="P134" s="104">
        <f>E134+J134</f>
        <v>913000</v>
      </c>
    </row>
    <row r="135" spans="1:16" ht="25.5" x14ac:dyDescent="0.2">
      <c r="A135" s="250" t="s">
        <v>276</v>
      </c>
      <c r="B135" s="28" t="s">
        <v>165</v>
      </c>
      <c r="C135" s="30"/>
      <c r="D135" s="57" t="s">
        <v>475</v>
      </c>
      <c r="E135" s="15">
        <f t="shared" si="29"/>
        <v>148526907</v>
      </c>
      <c r="F135" s="13">
        <f t="shared" ref="F135:O135" si="36">F136+F138+F140+F142+F144+F146+F148+F150+F152</f>
        <v>148526907</v>
      </c>
      <c r="G135" s="13">
        <f t="shared" si="36"/>
        <v>0</v>
      </c>
      <c r="H135" s="13">
        <f t="shared" si="36"/>
        <v>0</v>
      </c>
      <c r="I135" s="13">
        <f t="shared" si="36"/>
        <v>0</v>
      </c>
      <c r="J135" s="15">
        <f t="shared" si="32"/>
        <v>0</v>
      </c>
      <c r="K135" s="13">
        <f t="shared" si="36"/>
        <v>0</v>
      </c>
      <c r="L135" s="13">
        <f t="shared" si="36"/>
        <v>0</v>
      </c>
      <c r="M135" s="13">
        <f t="shared" si="36"/>
        <v>0</v>
      </c>
      <c r="N135" s="13">
        <f t="shared" si="36"/>
        <v>0</v>
      </c>
      <c r="O135" s="13">
        <f t="shared" si="36"/>
        <v>0</v>
      </c>
      <c r="P135" s="14">
        <f t="shared" si="31"/>
        <v>148526907</v>
      </c>
    </row>
    <row r="136" spans="1:16" s="78" customFormat="1" x14ac:dyDescent="0.2">
      <c r="A136" s="251" t="s">
        <v>278</v>
      </c>
      <c r="B136" s="92" t="s">
        <v>43</v>
      </c>
      <c r="C136" s="96" t="s">
        <v>1</v>
      </c>
      <c r="D136" s="95" t="s">
        <v>277</v>
      </c>
      <c r="E136" s="15">
        <f t="shared" si="29"/>
        <v>1600000</v>
      </c>
      <c r="F136" s="91">
        <v>1600000</v>
      </c>
      <c r="G136" s="91"/>
      <c r="H136" s="91"/>
      <c r="I136" s="91"/>
      <c r="J136" s="15">
        <f t="shared" si="32"/>
        <v>0</v>
      </c>
      <c r="K136" s="91"/>
      <c r="L136" s="91"/>
      <c r="M136" s="91"/>
      <c r="N136" s="91"/>
      <c r="O136" s="91"/>
      <c r="P136" s="14">
        <f t="shared" si="31"/>
        <v>1600000</v>
      </c>
    </row>
    <row r="137" spans="1:16" s="7" customFormat="1" ht="114.75" x14ac:dyDescent="0.2">
      <c r="A137" s="250"/>
      <c r="B137" s="36"/>
      <c r="C137" s="30"/>
      <c r="D137" s="188" t="s">
        <v>469</v>
      </c>
      <c r="E137" s="15">
        <f t="shared" si="29"/>
        <v>1600000</v>
      </c>
      <c r="F137" s="13">
        <f>F136</f>
        <v>1600000</v>
      </c>
      <c r="G137" s="13"/>
      <c r="H137" s="13"/>
      <c r="I137" s="13"/>
      <c r="J137" s="15">
        <f t="shared" si="32"/>
        <v>0</v>
      </c>
      <c r="K137" s="13"/>
      <c r="L137" s="13"/>
      <c r="M137" s="13"/>
      <c r="N137" s="13"/>
      <c r="O137" s="13"/>
      <c r="P137" s="14">
        <f t="shared" si="31"/>
        <v>1600000</v>
      </c>
    </row>
    <row r="138" spans="1:16" s="78" customFormat="1" x14ac:dyDescent="0.2">
      <c r="A138" s="251" t="s">
        <v>279</v>
      </c>
      <c r="B138" s="92" t="s">
        <v>44</v>
      </c>
      <c r="C138" s="96" t="s">
        <v>1</v>
      </c>
      <c r="D138" s="71" t="s">
        <v>114</v>
      </c>
      <c r="E138" s="15">
        <f t="shared" si="29"/>
        <v>400000</v>
      </c>
      <c r="F138" s="91">
        <v>400000</v>
      </c>
      <c r="G138" s="91"/>
      <c r="H138" s="91"/>
      <c r="I138" s="91"/>
      <c r="J138" s="15">
        <f t="shared" si="32"/>
        <v>0</v>
      </c>
      <c r="K138" s="91"/>
      <c r="L138" s="91"/>
      <c r="M138" s="91"/>
      <c r="N138" s="91"/>
      <c r="O138" s="91"/>
      <c r="P138" s="14">
        <f t="shared" si="31"/>
        <v>400000</v>
      </c>
    </row>
    <row r="139" spans="1:16" s="7" customFormat="1" ht="114.75" x14ac:dyDescent="0.2">
      <c r="A139" s="250"/>
      <c r="B139" s="36"/>
      <c r="C139" s="30"/>
      <c r="D139" s="58" t="s">
        <v>469</v>
      </c>
      <c r="E139" s="15">
        <f t="shared" si="29"/>
        <v>400000</v>
      </c>
      <c r="F139" s="13">
        <f>F138</f>
        <v>400000</v>
      </c>
      <c r="G139" s="13"/>
      <c r="H139" s="13"/>
      <c r="I139" s="13"/>
      <c r="J139" s="15">
        <f t="shared" si="32"/>
        <v>0</v>
      </c>
      <c r="K139" s="13"/>
      <c r="L139" s="13"/>
      <c r="M139" s="13"/>
      <c r="N139" s="13"/>
      <c r="O139" s="13"/>
      <c r="P139" s="14">
        <f t="shared" si="31"/>
        <v>400000</v>
      </c>
    </row>
    <row r="140" spans="1:16" s="78" customFormat="1" x14ac:dyDescent="0.2">
      <c r="A140" s="251" t="s">
        <v>280</v>
      </c>
      <c r="B140" s="92" t="s">
        <v>45</v>
      </c>
      <c r="C140" s="96" t="s">
        <v>1</v>
      </c>
      <c r="D140" s="71" t="s">
        <v>110</v>
      </c>
      <c r="E140" s="15">
        <f t="shared" si="29"/>
        <v>76226907</v>
      </c>
      <c r="F140" s="91">
        <v>76226907</v>
      </c>
      <c r="G140" s="91"/>
      <c r="H140" s="91"/>
      <c r="I140" s="91"/>
      <c r="J140" s="15">
        <f t="shared" si="32"/>
        <v>0</v>
      </c>
      <c r="K140" s="91"/>
      <c r="L140" s="91"/>
      <c r="M140" s="91"/>
      <c r="N140" s="91"/>
      <c r="O140" s="91"/>
      <c r="P140" s="14">
        <f t="shared" si="31"/>
        <v>76226907</v>
      </c>
    </row>
    <row r="141" spans="1:16" s="7" customFormat="1" ht="114.75" x14ac:dyDescent="0.2">
      <c r="A141" s="250"/>
      <c r="B141" s="36"/>
      <c r="C141" s="30"/>
      <c r="D141" s="188" t="s">
        <v>469</v>
      </c>
      <c r="E141" s="15">
        <f t="shared" si="29"/>
        <v>76226907</v>
      </c>
      <c r="F141" s="13">
        <f>F140</f>
        <v>76226907</v>
      </c>
      <c r="G141" s="13"/>
      <c r="H141" s="13"/>
      <c r="I141" s="13"/>
      <c r="J141" s="15">
        <f t="shared" si="32"/>
        <v>0</v>
      </c>
      <c r="K141" s="13"/>
      <c r="L141" s="13"/>
      <c r="M141" s="13"/>
      <c r="N141" s="13"/>
      <c r="O141" s="13"/>
      <c r="P141" s="14">
        <f t="shared" si="31"/>
        <v>76226907</v>
      </c>
    </row>
    <row r="142" spans="1:16" s="78" customFormat="1" x14ac:dyDescent="0.2">
      <c r="A142" s="251" t="s">
        <v>281</v>
      </c>
      <c r="B142" s="92" t="s">
        <v>46</v>
      </c>
      <c r="C142" s="96" t="s">
        <v>1</v>
      </c>
      <c r="D142" s="98" t="s">
        <v>111</v>
      </c>
      <c r="E142" s="15">
        <f t="shared" si="29"/>
        <v>12000000</v>
      </c>
      <c r="F142" s="91">
        <v>12000000</v>
      </c>
      <c r="G142" s="91"/>
      <c r="H142" s="91"/>
      <c r="I142" s="91"/>
      <c r="J142" s="15">
        <f t="shared" si="32"/>
        <v>0</v>
      </c>
      <c r="K142" s="91"/>
      <c r="L142" s="91"/>
      <c r="M142" s="91"/>
      <c r="N142" s="91"/>
      <c r="O142" s="91"/>
      <c r="P142" s="14">
        <f t="shared" si="31"/>
        <v>12000000</v>
      </c>
    </row>
    <row r="143" spans="1:16" s="7" customFormat="1" ht="114.75" x14ac:dyDescent="0.2">
      <c r="A143" s="250"/>
      <c r="B143" s="36"/>
      <c r="C143" s="30"/>
      <c r="D143" s="188" t="s">
        <v>469</v>
      </c>
      <c r="E143" s="15">
        <f t="shared" si="29"/>
        <v>12000000</v>
      </c>
      <c r="F143" s="13">
        <f>F142</f>
        <v>12000000</v>
      </c>
      <c r="G143" s="13"/>
      <c r="H143" s="13"/>
      <c r="I143" s="13"/>
      <c r="J143" s="15">
        <f t="shared" si="32"/>
        <v>0</v>
      </c>
      <c r="K143" s="13"/>
      <c r="L143" s="13"/>
      <c r="M143" s="13"/>
      <c r="N143" s="13"/>
      <c r="O143" s="13"/>
      <c r="P143" s="14">
        <f t="shared" si="31"/>
        <v>12000000</v>
      </c>
    </row>
    <row r="144" spans="1:16" s="78" customFormat="1" x14ac:dyDescent="0.2">
      <c r="A144" s="251" t="s">
        <v>282</v>
      </c>
      <c r="B144" s="92" t="s">
        <v>47</v>
      </c>
      <c r="C144" s="96" t="s">
        <v>1</v>
      </c>
      <c r="D144" s="95" t="s">
        <v>112</v>
      </c>
      <c r="E144" s="15">
        <f t="shared" si="29"/>
        <v>32000000</v>
      </c>
      <c r="F144" s="91">
        <v>32000000</v>
      </c>
      <c r="G144" s="91"/>
      <c r="H144" s="91"/>
      <c r="I144" s="91"/>
      <c r="J144" s="15">
        <f t="shared" si="32"/>
        <v>0</v>
      </c>
      <c r="K144" s="91"/>
      <c r="L144" s="91"/>
      <c r="M144" s="91"/>
      <c r="N144" s="91"/>
      <c r="O144" s="91"/>
      <c r="P144" s="14">
        <f t="shared" si="31"/>
        <v>32000000</v>
      </c>
    </row>
    <row r="145" spans="1:16" s="7" customFormat="1" ht="114.75" x14ac:dyDescent="0.2">
      <c r="A145" s="250"/>
      <c r="B145" s="36"/>
      <c r="C145" s="30"/>
      <c r="D145" s="188" t="s">
        <v>469</v>
      </c>
      <c r="E145" s="15">
        <f t="shared" si="29"/>
        <v>32000000</v>
      </c>
      <c r="F145" s="13">
        <f>F144</f>
        <v>32000000</v>
      </c>
      <c r="G145" s="13"/>
      <c r="H145" s="13"/>
      <c r="I145" s="13"/>
      <c r="J145" s="15">
        <f t="shared" si="32"/>
        <v>0</v>
      </c>
      <c r="K145" s="13"/>
      <c r="L145" s="13"/>
      <c r="M145" s="13"/>
      <c r="N145" s="13"/>
      <c r="O145" s="13"/>
      <c r="P145" s="14">
        <f t="shared" si="31"/>
        <v>32000000</v>
      </c>
    </row>
    <row r="146" spans="1:16" s="78" customFormat="1" x14ac:dyDescent="0.2">
      <c r="A146" s="251" t="s">
        <v>283</v>
      </c>
      <c r="B146" s="92" t="s">
        <v>48</v>
      </c>
      <c r="C146" s="96" t="s">
        <v>1</v>
      </c>
      <c r="D146" s="95" t="s">
        <v>113</v>
      </c>
      <c r="E146" s="15">
        <f t="shared" si="29"/>
        <v>600000</v>
      </c>
      <c r="F146" s="91">
        <v>600000</v>
      </c>
      <c r="G146" s="91"/>
      <c r="H146" s="91"/>
      <c r="I146" s="91"/>
      <c r="J146" s="15">
        <f t="shared" si="32"/>
        <v>0</v>
      </c>
      <c r="K146" s="91"/>
      <c r="L146" s="91"/>
      <c r="M146" s="91"/>
      <c r="N146" s="91"/>
      <c r="O146" s="91"/>
      <c r="P146" s="14">
        <f t="shared" si="31"/>
        <v>600000</v>
      </c>
    </row>
    <row r="147" spans="1:16" s="7" customFormat="1" ht="114.75" x14ac:dyDescent="0.2">
      <c r="A147" s="250"/>
      <c r="B147" s="36"/>
      <c r="C147" s="30"/>
      <c r="D147" s="188" t="s">
        <v>469</v>
      </c>
      <c r="E147" s="15">
        <f t="shared" si="29"/>
        <v>600000</v>
      </c>
      <c r="F147" s="13">
        <f>F146</f>
        <v>600000</v>
      </c>
      <c r="G147" s="13"/>
      <c r="H147" s="13"/>
      <c r="I147" s="13"/>
      <c r="J147" s="15">
        <f t="shared" si="32"/>
        <v>0</v>
      </c>
      <c r="K147" s="13"/>
      <c r="L147" s="13"/>
      <c r="M147" s="13"/>
      <c r="N147" s="13"/>
      <c r="O147" s="13"/>
      <c r="P147" s="14">
        <f t="shared" si="31"/>
        <v>600000</v>
      </c>
    </row>
    <row r="148" spans="1:16" s="78" customFormat="1" x14ac:dyDescent="0.2">
      <c r="A148" s="251" t="s">
        <v>284</v>
      </c>
      <c r="B148" s="92" t="s">
        <v>49</v>
      </c>
      <c r="C148" s="96" t="s">
        <v>1</v>
      </c>
      <c r="D148" s="99" t="s">
        <v>476</v>
      </c>
      <c r="E148" s="15">
        <f>F148+I148</f>
        <v>25700000</v>
      </c>
      <c r="F148" s="91">
        <v>25700000</v>
      </c>
      <c r="G148" s="91"/>
      <c r="H148" s="91"/>
      <c r="I148" s="91"/>
      <c r="J148" s="15">
        <f t="shared" si="32"/>
        <v>0</v>
      </c>
      <c r="K148" s="91"/>
      <c r="L148" s="91"/>
      <c r="M148" s="91"/>
      <c r="N148" s="91"/>
      <c r="O148" s="91"/>
      <c r="P148" s="14">
        <f t="shared" si="31"/>
        <v>25700000</v>
      </c>
    </row>
    <row r="149" spans="1:16" s="7" customFormat="1" ht="114.75" x14ac:dyDescent="0.2">
      <c r="A149" s="250"/>
      <c r="B149" s="36"/>
      <c r="C149" s="30"/>
      <c r="D149" s="188" t="s">
        <v>469</v>
      </c>
      <c r="E149" s="15">
        <f>F149+I149</f>
        <v>25700000</v>
      </c>
      <c r="F149" s="13">
        <f>F148</f>
        <v>25700000</v>
      </c>
      <c r="G149" s="13"/>
      <c r="H149" s="13"/>
      <c r="I149" s="13"/>
      <c r="J149" s="15">
        <f t="shared" si="32"/>
        <v>0</v>
      </c>
      <c r="K149" s="13"/>
      <c r="L149" s="13"/>
      <c r="M149" s="13"/>
      <c r="N149" s="13"/>
      <c r="O149" s="13"/>
      <c r="P149" s="14">
        <f t="shared" si="31"/>
        <v>25700000</v>
      </c>
    </row>
    <row r="150" spans="1:16" s="78" customFormat="1" hidden="1" x14ac:dyDescent="0.2">
      <c r="A150" s="251" t="s">
        <v>286</v>
      </c>
      <c r="B150" s="92" t="s">
        <v>50</v>
      </c>
      <c r="C150" s="96" t="s">
        <v>1</v>
      </c>
      <c r="D150" s="95" t="s">
        <v>285</v>
      </c>
      <c r="E150" s="15">
        <f t="shared" si="29"/>
        <v>0</v>
      </c>
      <c r="F150" s="91"/>
      <c r="G150" s="91"/>
      <c r="H150" s="91"/>
      <c r="I150" s="91"/>
      <c r="J150" s="15">
        <f t="shared" si="32"/>
        <v>0</v>
      </c>
      <c r="K150" s="91"/>
      <c r="L150" s="91"/>
      <c r="M150" s="91"/>
      <c r="N150" s="91"/>
      <c r="O150" s="91"/>
      <c r="P150" s="14">
        <f t="shared" si="31"/>
        <v>0</v>
      </c>
    </row>
    <row r="151" spans="1:16" s="7" customFormat="1" ht="114.75" hidden="1" x14ac:dyDescent="0.2">
      <c r="A151" s="250"/>
      <c r="B151" s="36"/>
      <c r="C151" s="30"/>
      <c r="D151" s="188" t="s">
        <v>469</v>
      </c>
      <c r="E151" s="15">
        <f t="shared" si="29"/>
        <v>0</v>
      </c>
      <c r="F151" s="13">
        <f>F150</f>
        <v>0</v>
      </c>
      <c r="G151" s="13"/>
      <c r="H151" s="13"/>
      <c r="I151" s="13"/>
      <c r="J151" s="15">
        <f t="shared" si="32"/>
        <v>0</v>
      </c>
      <c r="K151" s="13"/>
      <c r="L151" s="13"/>
      <c r="M151" s="13"/>
      <c r="N151" s="13"/>
      <c r="O151" s="13"/>
      <c r="P151" s="14">
        <f t="shared" si="31"/>
        <v>0</v>
      </c>
    </row>
    <row r="152" spans="1:16" s="84" customFormat="1" ht="25.5" hidden="1" x14ac:dyDescent="0.2">
      <c r="A152" s="251" t="s">
        <v>287</v>
      </c>
      <c r="B152" s="100" t="s">
        <v>51</v>
      </c>
      <c r="C152" s="96" t="s">
        <v>62</v>
      </c>
      <c r="D152" s="95" t="s">
        <v>444</v>
      </c>
      <c r="E152" s="15">
        <f t="shared" si="29"/>
        <v>0</v>
      </c>
      <c r="F152" s="91"/>
      <c r="G152" s="91"/>
      <c r="H152" s="91"/>
      <c r="I152" s="91"/>
      <c r="J152" s="15">
        <f t="shared" si="32"/>
        <v>0</v>
      </c>
      <c r="K152" s="91"/>
      <c r="L152" s="91"/>
      <c r="M152" s="91"/>
      <c r="N152" s="91"/>
      <c r="O152" s="91"/>
      <c r="P152" s="14">
        <f t="shared" si="31"/>
        <v>0</v>
      </c>
    </row>
    <row r="153" spans="1:16" ht="114.75" hidden="1" x14ac:dyDescent="0.2">
      <c r="A153" s="250"/>
      <c r="B153" s="28"/>
      <c r="C153" s="30" t="s">
        <v>65</v>
      </c>
      <c r="D153" s="188" t="s">
        <v>469</v>
      </c>
      <c r="E153" s="15">
        <f t="shared" si="29"/>
        <v>0</v>
      </c>
      <c r="F153" s="13"/>
      <c r="G153" s="13"/>
      <c r="H153" s="13"/>
      <c r="I153" s="13"/>
      <c r="J153" s="15">
        <f t="shared" si="32"/>
        <v>0</v>
      </c>
      <c r="K153" s="13"/>
      <c r="L153" s="13"/>
      <c r="M153" s="13"/>
      <c r="N153" s="13"/>
      <c r="O153" s="13"/>
      <c r="P153" s="14">
        <f t="shared" si="31"/>
        <v>0</v>
      </c>
    </row>
    <row r="154" spans="1:16" ht="76.5" x14ac:dyDescent="0.2">
      <c r="A154" s="250" t="s">
        <v>288</v>
      </c>
      <c r="B154" s="204" t="s">
        <v>52</v>
      </c>
      <c r="C154" s="30"/>
      <c r="D154" s="58" t="s">
        <v>500</v>
      </c>
      <c r="E154" s="15">
        <f t="shared" si="29"/>
        <v>41700000</v>
      </c>
      <c r="F154" s="13">
        <f>F156+F158+F160+F162+F164</f>
        <v>41700000</v>
      </c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1"/>
        <v>41700000</v>
      </c>
    </row>
    <row r="155" spans="1:16" hidden="1" x14ac:dyDescent="0.2">
      <c r="A155" s="250"/>
      <c r="B155" s="36"/>
      <c r="C155" s="30"/>
      <c r="D155" s="188"/>
      <c r="E155" s="15">
        <f t="shared" si="29"/>
        <v>0</v>
      </c>
      <c r="F155" s="13"/>
      <c r="G155" s="13"/>
      <c r="H155" s="13"/>
      <c r="I155" s="13"/>
      <c r="J155" s="15">
        <f t="shared" si="32"/>
        <v>0</v>
      </c>
      <c r="K155" s="13"/>
      <c r="L155" s="13"/>
      <c r="M155" s="13"/>
      <c r="N155" s="13"/>
      <c r="O155" s="13"/>
      <c r="P155" s="14">
        <f t="shared" si="31"/>
        <v>0</v>
      </c>
    </row>
    <row r="156" spans="1:16" s="84" customFormat="1" ht="25.5" x14ac:dyDescent="0.2">
      <c r="A156" s="251" t="s">
        <v>488</v>
      </c>
      <c r="B156" s="92" t="s">
        <v>483</v>
      </c>
      <c r="C156" s="96" t="s">
        <v>62</v>
      </c>
      <c r="D156" s="203" t="s">
        <v>493</v>
      </c>
      <c r="E156" s="103">
        <f>F156+J156</f>
        <v>32000000</v>
      </c>
      <c r="F156" s="91">
        <f>F157</f>
        <v>32000000</v>
      </c>
      <c r="G156" s="91"/>
      <c r="H156" s="91"/>
      <c r="I156" s="91"/>
      <c r="J156" s="103"/>
      <c r="K156" s="91"/>
      <c r="L156" s="91"/>
      <c r="M156" s="91"/>
      <c r="N156" s="91"/>
      <c r="O156" s="91"/>
      <c r="P156" s="14">
        <f t="shared" si="31"/>
        <v>32000000</v>
      </c>
    </row>
    <row r="157" spans="1:16" s="84" customFormat="1" ht="114.75" x14ac:dyDescent="0.2">
      <c r="A157" s="251"/>
      <c r="B157" s="92"/>
      <c r="C157" s="96"/>
      <c r="D157" s="188" t="s">
        <v>469</v>
      </c>
      <c r="E157" s="15">
        <f t="shared" ref="E157:E165" si="37">F157+J157</f>
        <v>32000000</v>
      </c>
      <c r="F157" s="13">
        <v>32000000</v>
      </c>
      <c r="G157" s="91"/>
      <c r="H157" s="91"/>
      <c r="I157" s="91"/>
      <c r="J157" s="103"/>
      <c r="K157" s="91"/>
      <c r="L157" s="91"/>
      <c r="M157" s="91"/>
      <c r="N157" s="91"/>
      <c r="O157" s="91"/>
      <c r="P157" s="14">
        <f t="shared" si="31"/>
        <v>32000000</v>
      </c>
    </row>
    <row r="158" spans="1:16" s="84" customFormat="1" ht="25.5" x14ac:dyDescent="0.2">
      <c r="A158" s="251" t="s">
        <v>489</v>
      </c>
      <c r="B158" s="92" t="s">
        <v>484</v>
      </c>
      <c r="C158" s="96" t="s">
        <v>62</v>
      </c>
      <c r="D158" s="203" t="s">
        <v>494</v>
      </c>
      <c r="E158" s="103">
        <f t="shared" si="37"/>
        <v>8000000</v>
      </c>
      <c r="F158" s="91">
        <f>F159</f>
        <v>8000000</v>
      </c>
      <c r="G158" s="91"/>
      <c r="H158" s="91"/>
      <c r="I158" s="91"/>
      <c r="J158" s="103"/>
      <c r="K158" s="91"/>
      <c r="L158" s="91"/>
      <c r="M158" s="91"/>
      <c r="N158" s="91"/>
      <c r="O158" s="91"/>
      <c r="P158" s="14">
        <f t="shared" si="31"/>
        <v>8000000</v>
      </c>
    </row>
    <row r="159" spans="1:16" s="84" customFormat="1" ht="114.75" x14ac:dyDescent="0.2">
      <c r="A159" s="251"/>
      <c r="B159" s="92"/>
      <c r="C159" s="96"/>
      <c r="D159" s="188" t="s">
        <v>469</v>
      </c>
      <c r="E159" s="15">
        <f t="shared" si="37"/>
        <v>8000000</v>
      </c>
      <c r="F159" s="13">
        <v>8000000</v>
      </c>
      <c r="G159" s="91"/>
      <c r="H159" s="91"/>
      <c r="I159" s="91"/>
      <c r="J159" s="103"/>
      <c r="K159" s="91"/>
      <c r="L159" s="91"/>
      <c r="M159" s="91"/>
      <c r="N159" s="91"/>
      <c r="O159" s="91"/>
      <c r="P159" s="14">
        <f t="shared" si="31"/>
        <v>8000000</v>
      </c>
    </row>
    <row r="160" spans="1:16" s="84" customFormat="1" ht="25.5" x14ac:dyDescent="0.2">
      <c r="A160" s="251" t="s">
        <v>490</v>
      </c>
      <c r="B160" s="92" t="s">
        <v>485</v>
      </c>
      <c r="C160" s="96" t="s">
        <v>62</v>
      </c>
      <c r="D160" s="203" t="s">
        <v>495</v>
      </c>
      <c r="E160" s="103">
        <f t="shared" si="37"/>
        <v>1200000</v>
      </c>
      <c r="F160" s="91">
        <f>F161</f>
        <v>1200000</v>
      </c>
      <c r="G160" s="91"/>
      <c r="H160" s="91"/>
      <c r="I160" s="91"/>
      <c r="J160" s="103"/>
      <c r="K160" s="91"/>
      <c r="L160" s="91"/>
      <c r="M160" s="91"/>
      <c r="N160" s="91"/>
      <c r="O160" s="91"/>
      <c r="P160" s="14">
        <f t="shared" si="31"/>
        <v>1200000</v>
      </c>
    </row>
    <row r="161" spans="1:16" s="84" customFormat="1" ht="114.75" x14ac:dyDescent="0.2">
      <c r="A161" s="251"/>
      <c r="B161" s="92"/>
      <c r="C161" s="96"/>
      <c r="D161" s="188" t="s">
        <v>469</v>
      </c>
      <c r="E161" s="15">
        <f t="shared" si="37"/>
        <v>1200000</v>
      </c>
      <c r="F161" s="13">
        <v>1200000</v>
      </c>
      <c r="G161" s="91"/>
      <c r="H161" s="91"/>
      <c r="I161" s="91"/>
      <c r="J161" s="103"/>
      <c r="K161" s="91"/>
      <c r="L161" s="91"/>
      <c r="M161" s="91"/>
      <c r="N161" s="91"/>
      <c r="O161" s="91"/>
      <c r="P161" s="14">
        <f t="shared" si="31"/>
        <v>1200000</v>
      </c>
    </row>
    <row r="162" spans="1:16" s="84" customFormat="1" ht="25.5" x14ac:dyDescent="0.2">
      <c r="A162" s="251" t="s">
        <v>491</v>
      </c>
      <c r="B162" s="92" t="s">
        <v>486</v>
      </c>
      <c r="C162" s="96" t="s">
        <v>62</v>
      </c>
      <c r="D162" s="203" t="s">
        <v>496</v>
      </c>
      <c r="E162" s="103">
        <f t="shared" si="37"/>
        <v>400000</v>
      </c>
      <c r="F162" s="91">
        <v>400000</v>
      </c>
      <c r="G162" s="91"/>
      <c r="H162" s="91"/>
      <c r="I162" s="91"/>
      <c r="J162" s="103"/>
      <c r="K162" s="91"/>
      <c r="L162" s="91"/>
      <c r="M162" s="91"/>
      <c r="N162" s="91"/>
      <c r="O162" s="91"/>
      <c r="P162" s="14">
        <f t="shared" si="31"/>
        <v>400000</v>
      </c>
    </row>
    <row r="163" spans="1:16" s="84" customFormat="1" ht="114.75" x14ac:dyDescent="0.2">
      <c r="A163" s="251"/>
      <c r="B163" s="92"/>
      <c r="C163" s="96"/>
      <c r="D163" s="188" t="s">
        <v>469</v>
      </c>
      <c r="E163" s="15">
        <f t="shared" si="37"/>
        <v>400000</v>
      </c>
      <c r="F163" s="13">
        <f>F162</f>
        <v>400000</v>
      </c>
      <c r="G163" s="91"/>
      <c r="H163" s="91"/>
      <c r="I163" s="91"/>
      <c r="J163" s="103"/>
      <c r="K163" s="91"/>
      <c r="L163" s="91"/>
      <c r="M163" s="91"/>
      <c r="N163" s="91"/>
      <c r="O163" s="91"/>
      <c r="P163" s="14">
        <f t="shared" si="31"/>
        <v>400000</v>
      </c>
    </row>
    <row r="164" spans="1:16" s="84" customFormat="1" ht="38.25" x14ac:dyDescent="0.2">
      <c r="A164" s="251" t="s">
        <v>492</v>
      </c>
      <c r="B164" s="92" t="s">
        <v>487</v>
      </c>
      <c r="C164" s="96" t="s">
        <v>62</v>
      </c>
      <c r="D164" s="203" t="s">
        <v>497</v>
      </c>
      <c r="E164" s="103">
        <f t="shared" si="37"/>
        <v>100000</v>
      </c>
      <c r="F164" s="91">
        <f>F165</f>
        <v>100000</v>
      </c>
      <c r="G164" s="91"/>
      <c r="H164" s="91"/>
      <c r="I164" s="91"/>
      <c r="J164" s="103"/>
      <c r="K164" s="91"/>
      <c r="L164" s="91"/>
      <c r="M164" s="91"/>
      <c r="N164" s="91"/>
      <c r="O164" s="91"/>
      <c r="P164" s="14">
        <f t="shared" si="31"/>
        <v>100000</v>
      </c>
    </row>
    <row r="165" spans="1:16" s="84" customFormat="1" ht="114.75" x14ac:dyDescent="0.2">
      <c r="A165" s="251"/>
      <c r="B165" s="92"/>
      <c r="C165" s="96"/>
      <c r="D165" s="188" t="s">
        <v>469</v>
      </c>
      <c r="E165" s="15">
        <f t="shared" si="37"/>
        <v>100000</v>
      </c>
      <c r="F165" s="13">
        <v>100000</v>
      </c>
      <c r="G165" s="91"/>
      <c r="H165" s="91"/>
      <c r="I165" s="91"/>
      <c r="J165" s="103"/>
      <c r="K165" s="91"/>
      <c r="L165" s="91"/>
      <c r="M165" s="91"/>
      <c r="N165" s="91"/>
      <c r="O165" s="91"/>
      <c r="P165" s="14">
        <f t="shared" si="31"/>
        <v>100000</v>
      </c>
    </row>
    <row r="166" spans="1:16" ht="25.5" x14ac:dyDescent="0.2">
      <c r="A166" s="250" t="s">
        <v>300</v>
      </c>
      <c r="B166" s="34" t="s">
        <v>167</v>
      </c>
      <c r="C166" s="34" t="s">
        <v>62</v>
      </c>
      <c r="D166" s="67" t="s">
        <v>445</v>
      </c>
      <c r="E166" s="15">
        <f>F166+I166</f>
        <v>10167600</v>
      </c>
      <c r="F166" s="13">
        <f t="shared" ref="F166:O166" si="38">SUM(F167:F168)</f>
        <v>10167600</v>
      </c>
      <c r="G166" s="13">
        <f t="shared" si="38"/>
        <v>6765800</v>
      </c>
      <c r="H166" s="13">
        <f t="shared" si="38"/>
        <v>779400</v>
      </c>
      <c r="I166" s="13">
        <f t="shared" si="38"/>
        <v>0</v>
      </c>
      <c r="J166" s="15">
        <f>K166+N166</f>
        <v>3236200</v>
      </c>
      <c r="K166" s="13">
        <f t="shared" si="38"/>
        <v>211900</v>
      </c>
      <c r="L166" s="13">
        <f t="shared" si="38"/>
        <v>14900</v>
      </c>
      <c r="M166" s="13">
        <f t="shared" si="38"/>
        <v>105200</v>
      </c>
      <c r="N166" s="13">
        <f t="shared" si="38"/>
        <v>3024300</v>
      </c>
      <c r="O166" s="13">
        <f t="shared" si="38"/>
        <v>3024300</v>
      </c>
      <c r="P166" s="14">
        <f>E166+J166</f>
        <v>13403800</v>
      </c>
    </row>
    <row r="167" spans="1:16" s="84" customFormat="1" ht="27.6" customHeight="1" x14ac:dyDescent="0.2">
      <c r="A167" s="251" t="s">
        <v>301</v>
      </c>
      <c r="B167" s="82" t="s">
        <v>54</v>
      </c>
      <c r="C167" s="82" t="s">
        <v>64</v>
      </c>
      <c r="D167" s="95" t="s">
        <v>299</v>
      </c>
      <c r="E167" s="15">
        <f>F167+I167</f>
        <v>6119900</v>
      </c>
      <c r="F167" s="91">
        <v>6119900</v>
      </c>
      <c r="G167" s="91">
        <v>4511800</v>
      </c>
      <c r="H167" s="91">
        <v>199400</v>
      </c>
      <c r="I167" s="91"/>
      <c r="J167" s="15">
        <f>K167+N167</f>
        <v>219400</v>
      </c>
      <c r="K167" s="91">
        <v>211900</v>
      </c>
      <c r="L167" s="91">
        <v>14900</v>
      </c>
      <c r="M167" s="91">
        <v>105200</v>
      </c>
      <c r="N167" s="13">
        <f>O167</f>
        <v>7500</v>
      </c>
      <c r="O167" s="91">
        <v>7500</v>
      </c>
      <c r="P167" s="14">
        <f>E167+J167</f>
        <v>6339300</v>
      </c>
    </row>
    <row r="168" spans="1:16" s="84" customFormat="1" x14ac:dyDescent="0.2">
      <c r="A168" s="251" t="s">
        <v>302</v>
      </c>
      <c r="B168" s="82" t="s">
        <v>55</v>
      </c>
      <c r="C168" s="82" t="s">
        <v>62</v>
      </c>
      <c r="D168" s="95" t="s">
        <v>446</v>
      </c>
      <c r="E168" s="15">
        <f>F168+I168</f>
        <v>4047700</v>
      </c>
      <c r="F168" s="91">
        <v>4047700</v>
      </c>
      <c r="G168" s="91">
        <v>2254000</v>
      </c>
      <c r="H168" s="91">
        <v>580000</v>
      </c>
      <c r="I168" s="91"/>
      <c r="J168" s="15">
        <f>K168+N168</f>
        <v>3016800</v>
      </c>
      <c r="K168" s="91"/>
      <c r="L168" s="91"/>
      <c r="M168" s="91"/>
      <c r="N168" s="13">
        <f>O168</f>
        <v>3016800</v>
      </c>
      <c r="O168" s="91">
        <v>3016800</v>
      </c>
      <c r="P168" s="14">
        <f>E168+J168</f>
        <v>7064500</v>
      </c>
    </row>
    <row r="169" spans="1:16" x14ac:dyDescent="0.2">
      <c r="A169" s="250" t="s">
        <v>291</v>
      </c>
      <c r="B169" s="12" t="s">
        <v>290</v>
      </c>
      <c r="C169" s="12"/>
      <c r="D169" s="17" t="s">
        <v>14</v>
      </c>
      <c r="E169" s="15">
        <f t="shared" ref="E169:E185" si="39">F169+I169</f>
        <v>1795300</v>
      </c>
      <c r="F169" s="13">
        <f t="shared" ref="F169:O169" si="40">SUM(F170:F171)</f>
        <v>1795300</v>
      </c>
      <c r="G169" s="13">
        <f t="shared" si="40"/>
        <v>1288200</v>
      </c>
      <c r="H169" s="13">
        <f t="shared" si="40"/>
        <v>120000</v>
      </c>
      <c r="I169" s="13">
        <f t="shared" si="40"/>
        <v>0</v>
      </c>
      <c r="J169" s="15">
        <f t="shared" ref="J169:J185" si="41">K169+N169</f>
        <v>17500</v>
      </c>
      <c r="K169" s="13">
        <f t="shared" si="40"/>
        <v>0</v>
      </c>
      <c r="L169" s="13">
        <f t="shared" si="40"/>
        <v>0</v>
      </c>
      <c r="M169" s="13">
        <f t="shared" si="40"/>
        <v>0</v>
      </c>
      <c r="N169" s="13">
        <f t="shared" si="40"/>
        <v>17500</v>
      </c>
      <c r="O169" s="13">
        <f t="shared" si="40"/>
        <v>17500</v>
      </c>
      <c r="P169" s="14">
        <f t="shared" si="31"/>
        <v>1812800</v>
      </c>
    </row>
    <row r="170" spans="1:16" s="78" customFormat="1" ht="25.5" x14ac:dyDescent="0.2">
      <c r="A170" s="251" t="s">
        <v>294</v>
      </c>
      <c r="B170" s="89" t="s">
        <v>293</v>
      </c>
      <c r="C170" s="89" t="s">
        <v>1</v>
      </c>
      <c r="D170" s="70" t="s">
        <v>292</v>
      </c>
      <c r="E170" s="15">
        <f t="shared" si="39"/>
        <v>1755300</v>
      </c>
      <c r="F170" s="91">
        <v>1755300</v>
      </c>
      <c r="G170" s="91">
        <v>1288200</v>
      </c>
      <c r="H170" s="91">
        <v>120000</v>
      </c>
      <c r="I170" s="91"/>
      <c r="J170" s="15">
        <f t="shared" si="41"/>
        <v>17500</v>
      </c>
      <c r="K170" s="91"/>
      <c r="L170" s="91"/>
      <c r="M170" s="91"/>
      <c r="N170" s="13">
        <f>O170</f>
        <v>17500</v>
      </c>
      <c r="O170" s="91">
        <v>17500</v>
      </c>
      <c r="P170" s="14">
        <f t="shared" ref="P170:P297" si="42">E170+J170</f>
        <v>1772800</v>
      </c>
    </row>
    <row r="171" spans="1:16" s="78" customFormat="1" x14ac:dyDescent="0.2">
      <c r="A171" s="251" t="s">
        <v>424</v>
      </c>
      <c r="B171" s="89" t="s">
        <v>423</v>
      </c>
      <c r="C171" s="89" t="s">
        <v>1</v>
      </c>
      <c r="D171" s="177" t="s">
        <v>425</v>
      </c>
      <c r="E171" s="15">
        <f t="shared" si="39"/>
        <v>40000</v>
      </c>
      <c r="F171" s="91">
        <v>40000</v>
      </c>
      <c r="G171" s="91"/>
      <c r="H171" s="91"/>
      <c r="I171" s="91"/>
      <c r="J171" s="15">
        <f t="shared" si="41"/>
        <v>0</v>
      </c>
      <c r="K171" s="91"/>
      <c r="L171" s="91"/>
      <c r="M171" s="91"/>
      <c r="N171" s="91"/>
      <c r="O171" s="91"/>
      <c r="P171" s="14">
        <f t="shared" si="42"/>
        <v>40000</v>
      </c>
    </row>
    <row r="172" spans="1:16" s="7" customFormat="1" x14ac:dyDescent="0.2">
      <c r="A172" s="250" t="s">
        <v>295</v>
      </c>
      <c r="B172" s="34" t="s">
        <v>166</v>
      </c>
      <c r="C172" s="34"/>
      <c r="D172" s="68" t="s">
        <v>160</v>
      </c>
      <c r="E172" s="15">
        <f t="shared" si="39"/>
        <v>273000</v>
      </c>
      <c r="F172" s="13">
        <f>F173</f>
        <v>273000</v>
      </c>
      <c r="G172" s="13">
        <f>G173</f>
        <v>0</v>
      </c>
      <c r="H172" s="13">
        <f>H173</f>
        <v>0</v>
      </c>
      <c r="I172" s="13">
        <f>I173</f>
        <v>0</v>
      </c>
      <c r="J172" s="15">
        <f t="shared" si="41"/>
        <v>0</v>
      </c>
      <c r="K172" s="13">
        <f>K173</f>
        <v>0</v>
      </c>
      <c r="L172" s="13">
        <f>L173</f>
        <v>0</v>
      </c>
      <c r="M172" s="13">
        <f>M173</f>
        <v>0</v>
      </c>
      <c r="N172" s="13">
        <f>N173</f>
        <v>0</v>
      </c>
      <c r="O172" s="13">
        <f>O173</f>
        <v>0</v>
      </c>
      <c r="P172" s="14">
        <f t="shared" si="42"/>
        <v>273000</v>
      </c>
    </row>
    <row r="173" spans="1:16" s="78" customFormat="1" ht="15.75" x14ac:dyDescent="0.25">
      <c r="A173" s="251" t="s">
        <v>297</v>
      </c>
      <c r="B173" s="89" t="s">
        <v>296</v>
      </c>
      <c r="C173" s="89" t="s">
        <v>1</v>
      </c>
      <c r="D173" s="105" t="s">
        <v>153</v>
      </c>
      <c r="E173" s="103">
        <f t="shared" si="39"/>
        <v>273000</v>
      </c>
      <c r="F173" s="91">
        <v>273000</v>
      </c>
      <c r="G173" s="91"/>
      <c r="H173" s="91"/>
      <c r="I173" s="91"/>
      <c r="J173" s="103">
        <f>K173+N173</f>
        <v>0</v>
      </c>
      <c r="K173" s="91"/>
      <c r="L173" s="91"/>
      <c r="M173" s="91"/>
      <c r="N173" s="91"/>
      <c r="O173" s="91"/>
      <c r="P173" s="104">
        <f>E173+J173</f>
        <v>273000</v>
      </c>
    </row>
    <row r="174" spans="1:16" hidden="1" x14ac:dyDescent="0.2">
      <c r="A174" s="250">
        <v>1513500</v>
      </c>
      <c r="B174" s="12" t="s">
        <v>25</v>
      </c>
      <c r="C174" s="12" t="s">
        <v>1</v>
      </c>
      <c r="D174" s="58" t="s">
        <v>147</v>
      </c>
      <c r="E174" s="15">
        <f t="shared" si="39"/>
        <v>0</v>
      </c>
      <c r="F174" s="13"/>
      <c r="G174" s="13"/>
      <c r="H174" s="13"/>
      <c r="I174" s="13"/>
      <c r="J174" s="15">
        <f t="shared" si="41"/>
        <v>0</v>
      </c>
      <c r="K174" s="13"/>
      <c r="L174" s="13"/>
      <c r="M174" s="13"/>
      <c r="N174" s="13"/>
      <c r="O174" s="13"/>
      <c r="P174" s="14">
        <f t="shared" si="42"/>
        <v>0</v>
      </c>
    </row>
    <row r="175" spans="1:16" ht="38.25" x14ac:dyDescent="0.2">
      <c r="A175" s="250" t="s">
        <v>298</v>
      </c>
      <c r="B175" s="34" t="s">
        <v>33</v>
      </c>
      <c r="C175" s="34" t="s">
        <v>1</v>
      </c>
      <c r="D175" s="67" t="s">
        <v>96</v>
      </c>
      <c r="E175" s="15">
        <f t="shared" si="39"/>
        <v>1281437</v>
      </c>
      <c r="F175" s="13">
        <v>1281437</v>
      </c>
      <c r="G175" s="13"/>
      <c r="H175" s="13"/>
      <c r="I175" s="13"/>
      <c r="J175" s="15">
        <f t="shared" si="41"/>
        <v>0</v>
      </c>
      <c r="K175" s="13"/>
      <c r="L175" s="13"/>
      <c r="M175" s="13"/>
      <c r="N175" s="13"/>
      <c r="O175" s="13"/>
      <c r="P175" s="14">
        <f t="shared" si="42"/>
        <v>1281437</v>
      </c>
    </row>
    <row r="176" spans="1:16" s="84" customFormat="1" x14ac:dyDescent="0.2">
      <c r="A176" s="251"/>
      <c r="B176" s="89"/>
      <c r="C176" s="89"/>
      <c r="D176" s="106" t="s">
        <v>537</v>
      </c>
      <c r="E176" s="103">
        <v>289437</v>
      </c>
      <c r="F176" s="91">
        <v>289437</v>
      </c>
      <c r="G176" s="91"/>
      <c r="H176" s="91"/>
      <c r="I176" s="91"/>
      <c r="J176" s="103"/>
      <c r="K176" s="91"/>
      <c r="L176" s="91"/>
      <c r="M176" s="91"/>
      <c r="N176" s="91"/>
      <c r="O176" s="91"/>
      <c r="P176" s="14">
        <f t="shared" si="42"/>
        <v>289437</v>
      </c>
    </row>
    <row r="177" spans="1:16" ht="43.5" customHeight="1" x14ac:dyDescent="0.2">
      <c r="A177" s="250" t="s">
        <v>303</v>
      </c>
      <c r="B177" s="12" t="s">
        <v>53</v>
      </c>
      <c r="C177" s="12" t="s">
        <v>62</v>
      </c>
      <c r="D177" s="58" t="s">
        <v>447</v>
      </c>
      <c r="E177" s="15">
        <f t="shared" si="39"/>
        <v>1108900</v>
      </c>
      <c r="F177" s="13">
        <v>1108900</v>
      </c>
      <c r="G177" s="13">
        <f t="shared" ref="G177:O177" si="43">SUM(G178)</f>
        <v>0</v>
      </c>
      <c r="H177" s="13">
        <f t="shared" si="43"/>
        <v>0</v>
      </c>
      <c r="I177" s="13">
        <f t="shared" si="43"/>
        <v>0</v>
      </c>
      <c r="J177" s="15">
        <f t="shared" si="41"/>
        <v>0</v>
      </c>
      <c r="K177" s="13">
        <f t="shared" si="43"/>
        <v>0</v>
      </c>
      <c r="L177" s="13">
        <f t="shared" si="43"/>
        <v>0</v>
      </c>
      <c r="M177" s="13">
        <f t="shared" si="43"/>
        <v>0</v>
      </c>
      <c r="N177" s="13">
        <f t="shared" si="43"/>
        <v>0</v>
      </c>
      <c r="O177" s="13">
        <f t="shared" si="43"/>
        <v>0</v>
      </c>
      <c r="P177" s="14">
        <f t="shared" si="42"/>
        <v>1108900</v>
      </c>
    </row>
    <row r="178" spans="1:16" s="84" customFormat="1" ht="28.9" hidden="1" customHeight="1" x14ac:dyDescent="0.2">
      <c r="A178" s="251" t="s">
        <v>448</v>
      </c>
      <c r="B178" s="82" t="s">
        <v>304</v>
      </c>
      <c r="C178" s="82" t="s">
        <v>62</v>
      </c>
      <c r="D178" s="95" t="s">
        <v>299</v>
      </c>
      <c r="E178" s="15">
        <f t="shared" si="39"/>
        <v>0</v>
      </c>
      <c r="F178" s="91"/>
      <c r="G178" s="91"/>
      <c r="H178" s="91"/>
      <c r="I178" s="91"/>
      <c r="J178" s="15">
        <f t="shared" si="41"/>
        <v>0</v>
      </c>
      <c r="K178" s="91"/>
      <c r="L178" s="91"/>
      <c r="M178" s="91"/>
      <c r="N178" s="91"/>
      <c r="O178" s="91"/>
      <c r="P178" s="14">
        <f t="shared" si="42"/>
        <v>0</v>
      </c>
    </row>
    <row r="179" spans="1:16" s="7" customFormat="1" x14ac:dyDescent="0.2">
      <c r="A179" s="250" t="s">
        <v>449</v>
      </c>
      <c r="B179" s="12" t="s">
        <v>450</v>
      </c>
      <c r="C179" s="12"/>
      <c r="D179" s="58" t="s">
        <v>18</v>
      </c>
      <c r="E179" s="15">
        <f>E180</f>
        <v>199600</v>
      </c>
      <c r="F179" s="15">
        <f t="shared" ref="F179:O179" si="44">F180</f>
        <v>199600</v>
      </c>
      <c r="G179" s="15">
        <f t="shared" si="44"/>
        <v>0</v>
      </c>
      <c r="H179" s="15">
        <f t="shared" si="44"/>
        <v>0</v>
      </c>
      <c r="I179" s="15">
        <f t="shared" si="44"/>
        <v>0</v>
      </c>
      <c r="J179" s="15">
        <f t="shared" si="44"/>
        <v>0</v>
      </c>
      <c r="K179" s="15">
        <f t="shared" si="44"/>
        <v>0</v>
      </c>
      <c r="L179" s="15">
        <f t="shared" si="44"/>
        <v>0</v>
      </c>
      <c r="M179" s="15">
        <f t="shared" si="44"/>
        <v>0</v>
      </c>
      <c r="N179" s="15">
        <f t="shared" si="44"/>
        <v>0</v>
      </c>
      <c r="O179" s="15">
        <f t="shared" si="44"/>
        <v>0</v>
      </c>
      <c r="P179" s="14">
        <f>E179+J179</f>
        <v>199600</v>
      </c>
    </row>
    <row r="180" spans="1:16" s="84" customFormat="1" ht="25.5" x14ac:dyDescent="0.2">
      <c r="A180" s="251" t="s">
        <v>451</v>
      </c>
      <c r="B180" s="82" t="s">
        <v>452</v>
      </c>
      <c r="C180" s="82" t="s">
        <v>135</v>
      </c>
      <c r="D180" s="90" t="s">
        <v>477</v>
      </c>
      <c r="E180" s="15">
        <f>F180+I180</f>
        <v>199600</v>
      </c>
      <c r="F180" s="91">
        <v>199600</v>
      </c>
      <c r="G180" s="91"/>
      <c r="H180" s="91"/>
      <c r="I180" s="91"/>
      <c r="J180" s="15">
        <f>K180+N180</f>
        <v>0</v>
      </c>
      <c r="K180" s="91"/>
      <c r="L180" s="91"/>
      <c r="M180" s="91"/>
      <c r="N180" s="91"/>
      <c r="O180" s="91"/>
      <c r="P180" s="14">
        <f>E180+J180</f>
        <v>199600</v>
      </c>
    </row>
    <row r="181" spans="1:16" x14ac:dyDescent="0.2">
      <c r="A181" s="250" t="s">
        <v>453</v>
      </c>
      <c r="B181" s="30" t="s">
        <v>454</v>
      </c>
      <c r="C181" s="30" t="s">
        <v>16</v>
      </c>
      <c r="D181" s="57" t="s">
        <v>17</v>
      </c>
      <c r="E181" s="15">
        <f t="shared" si="39"/>
        <v>352000</v>
      </c>
      <c r="F181" s="13">
        <v>352000</v>
      </c>
      <c r="G181" s="13">
        <v>129834</v>
      </c>
      <c r="H181" s="13"/>
      <c r="I181" s="13"/>
      <c r="J181" s="15">
        <f t="shared" si="41"/>
        <v>0</v>
      </c>
      <c r="K181" s="13"/>
      <c r="L181" s="13"/>
      <c r="M181" s="13"/>
      <c r="N181" s="13"/>
      <c r="O181" s="13"/>
      <c r="P181" s="14">
        <f t="shared" si="42"/>
        <v>352000</v>
      </c>
    </row>
    <row r="182" spans="1:16" hidden="1" x14ac:dyDescent="0.2">
      <c r="A182" s="250">
        <v>1518600</v>
      </c>
      <c r="B182" s="43" t="s">
        <v>30</v>
      </c>
      <c r="C182" s="44" t="s">
        <v>146</v>
      </c>
      <c r="D182" s="69" t="s">
        <v>147</v>
      </c>
      <c r="E182" s="15">
        <f t="shared" si="39"/>
        <v>0</v>
      </c>
      <c r="F182" s="13"/>
      <c r="G182" s="13"/>
      <c r="H182" s="13"/>
      <c r="I182" s="13"/>
      <c r="J182" s="15">
        <f t="shared" si="41"/>
        <v>0</v>
      </c>
      <c r="K182" s="13"/>
      <c r="L182" s="13"/>
      <c r="M182" s="13"/>
      <c r="N182" s="13"/>
      <c r="O182" s="13"/>
      <c r="P182" s="14">
        <f t="shared" si="42"/>
        <v>0</v>
      </c>
    </row>
    <row r="183" spans="1:16" ht="25.5" x14ac:dyDescent="0.2">
      <c r="A183" s="250" t="s">
        <v>576</v>
      </c>
      <c r="B183" s="43" t="s">
        <v>577</v>
      </c>
      <c r="C183" s="44"/>
      <c r="D183" s="69" t="s">
        <v>580</v>
      </c>
      <c r="E183" s="15">
        <f t="shared" si="39"/>
        <v>0</v>
      </c>
      <c r="F183" s="13"/>
      <c r="G183" s="13"/>
      <c r="H183" s="13"/>
      <c r="I183" s="13"/>
      <c r="J183" s="15">
        <f t="shared" si="41"/>
        <v>795923</v>
      </c>
      <c r="K183" s="13"/>
      <c r="L183" s="13"/>
      <c r="M183" s="13"/>
      <c r="N183" s="13">
        <f>O183</f>
        <v>795923</v>
      </c>
      <c r="O183" s="13">
        <f>O184</f>
        <v>795923</v>
      </c>
      <c r="P183" s="14">
        <f t="shared" si="42"/>
        <v>795923</v>
      </c>
    </row>
    <row r="184" spans="1:16" s="84" customFormat="1" ht="102" x14ac:dyDescent="0.2">
      <c r="A184" s="251" t="s">
        <v>578</v>
      </c>
      <c r="B184" s="346" t="s">
        <v>579</v>
      </c>
      <c r="C184" s="375" t="s">
        <v>59</v>
      </c>
      <c r="D184" s="90" t="s">
        <v>581</v>
      </c>
      <c r="E184" s="103">
        <f t="shared" si="39"/>
        <v>0</v>
      </c>
      <c r="F184" s="91"/>
      <c r="G184" s="91"/>
      <c r="H184" s="91"/>
      <c r="I184" s="91"/>
      <c r="J184" s="103">
        <f t="shared" si="41"/>
        <v>795923</v>
      </c>
      <c r="K184" s="91"/>
      <c r="L184" s="91"/>
      <c r="M184" s="91"/>
      <c r="N184" s="13">
        <f>O184</f>
        <v>795923</v>
      </c>
      <c r="O184" s="91">
        <f>O185</f>
        <v>795923</v>
      </c>
      <c r="P184" s="14">
        <f t="shared" si="42"/>
        <v>795923</v>
      </c>
    </row>
    <row r="185" spans="1:16" s="84" customFormat="1" ht="117" customHeight="1" x14ac:dyDescent="0.2">
      <c r="A185" s="251"/>
      <c r="B185" s="346"/>
      <c r="C185" s="375"/>
      <c r="D185" s="90" t="s">
        <v>582</v>
      </c>
      <c r="E185" s="103">
        <f t="shared" si="39"/>
        <v>0</v>
      </c>
      <c r="F185" s="91"/>
      <c r="G185" s="91"/>
      <c r="H185" s="91"/>
      <c r="I185" s="91"/>
      <c r="J185" s="103">
        <f t="shared" si="41"/>
        <v>795923</v>
      </c>
      <c r="K185" s="91"/>
      <c r="L185" s="91"/>
      <c r="M185" s="91"/>
      <c r="N185" s="13">
        <f>O185</f>
        <v>795923</v>
      </c>
      <c r="O185" s="91">
        <v>795923</v>
      </c>
      <c r="P185" s="14">
        <f t="shared" si="42"/>
        <v>795923</v>
      </c>
    </row>
    <row r="186" spans="1:16" s="168" customFormat="1" ht="89.25" x14ac:dyDescent="0.2">
      <c r="A186" s="253" t="s">
        <v>498</v>
      </c>
      <c r="B186" s="205" t="s">
        <v>482</v>
      </c>
      <c r="C186" s="34" t="s">
        <v>1</v>
      </c>
      <c r="D186" s="69" t="s">
        <v>499</v>
      </c>
      <c r="E186" s="15">
        <f>F186+I186</f>
        <v>1170513</v>
      </c>
      <c r="F186" s="13">
        <v>1170513</v>
      </c>
      <c r="G186" s="13"/>
      <c r="H186" s="13"/>
      <c r="I186" s="13"/>
      <c r="J186" s="15"/>
      <c r="K186" s="13"/>
      <c r="L186" s="13"/>
      <c r="M186" s="13"/>
      <c r="N186" s="13"/>
      <c r="O186" s="13"/>
      <c r="P186" s="14">
        <f t="shared" ref="P186:P192" si="45">E186+J186</f>
        <v>1170513</v>
      </c>
    </row>
    <row r="187" spans="1:16" s="168" customFormat="1" ht="89.25" x14ac:dyDescent="0.2">
      <c r="A187" s="253"/>
      <c r="B187" s="36"/>
      <c r="C187" s="30"/>
      <c r="D187" s="188" t="s">
        <v>466</v>
      </c>
      <c r="E187" s="15">
        <f>F187+I187</f>
        <v>1170513</v>
      </c>
      <c r="F187" s="13">
        <f>F186</f>
        <v>1170513</v>
      </c>
      <c r="G187" s="13"/>
      <c r="H187" s="13"/>
      <c r="I187" s="13"/>
      <c r="J187" s="15"/>
      <c r="K187" s="13"/>
      <c r="L187" s="13"/>
      <c r="M187" s="13"/>
      <c r="N187" s="13"/>
      <c r="O187" s="13"/>
      <c r="P187" s="14">
        <f t="shared" si="45"/>
        <v>1170513</v>
      </c>
    </row>
    <row r="188" spans="1:16" s="7" customFormat="1" x14ac:dyDescent="0.2">
      <c r="A188" s="250" t="s">
        <v>458</v>
      </c>
      <c r="B188" s="12" t="s">
        <v>457</v>
      </c>
      <c r="C188" s="12"/>
      <c r="D188" s="56" t="s">
        <v>289</v>
      </c>
      <c r="E188" s="15">
        <f>F188+I188</f>
        <v>3161998</v>
      </c>
      <c r="F188" s="13">
        <f>F189</f>
        <v>3161998</v>
      </c>
      <c r="G188" s="13"/>
      <c r="H188" s="13"/>
      <c r="I188" s="13"/>
      <c r="J188" s="15">
        <f>K188+N188</f>
        <v>250000</v>
      </c>
      <c r="K188" s="13"/>
      <c r="L188" s="13"/>
      <c r="M188" s="13"/>
      <c r="N188" s="13">
        <f>O188</f>
        <v>250000</v>
      </c>
      <c r="O188" s="13">
        <f>O189</f>
        <v>250000</v>
      </c>
      <c r="P188" s="14">
        <f t="shared" si="45"/>
        <v>3411998</v>
      </c>
    </row>
    <row r="189" spans="1:16" s="78" customFormat="1" x14ac:dyDescent="0.2">
      <c r="A189" s="251" t="s">
        <v>459</v>
      </c>
      <c r="B189" s="185" t="s">
        <v>456</v>
      </c>
      <c r="C189" s="82" t="s">
        <v>134</v>
      </c>
      <c r="D189" s="186" t="s">
        <v>455</v>
      </c>
      <c r="E189" s="103">
        <f>F189+I189</f>
        <v>3161998</v>
      </c>
      <c r="F189" s="91">
        <v>3161998</v>
      </c>
      <c r="G189" s="91"/>
      <c r="H189" s="91"/>
      <c r="I189" s="91"/>
      <c r="J189" s="103">
        <f>K189+N189</f>
        <v>250000</v>
      </c>
      <c r="K189" s="91"/>
      <c r="L189" s="91"/>
      <c r="M189" s="91"/>
      <c r="N189" s="91">
        <f>O189</f>
        <v>250000</v>
      </c>
      <c r="O189" s="91">
        <v>250000</v>
      </c>
      <c r="P189" s="104">
        <f t="shared" si="45"/>
        <v>3411998</v>
      </c>
    </row>
    <row r="190" spans="1:16" s="78" customFormat="1" x14ac:dyDescent="0.2">
      <c r="A190" s="251"/>
      <c r="B190" s="185"/>
      <c r="C190" s="82"/>
      <c r="D190" s="308" t="s">
        <v>537</v>
      </c>
      <c r="E190" s="103">
        <f>F190+I190</f>
        <v>225000</v>
      </c>
      <c r="F190" s="91">
        <v>225000</v>
      </c>
      <c r="G190" s="91"/>
      <c r="H190" s="91"/>
      <c r="I190" s="91"/>
      <c r="J190" s="103"/>
      <c r="K190" s="91"/>
      <c r="L190" s="91"/>
      <c r="M190" s="91"/>
      <c r="N190" s="91"/>
      <c r="O190" s="91"/>
      <c r="P190" s="104">
        <f t="shared" si="45"/>
        <v>225000</v>
      </c>
    </row>
    <row r="191" spans="1:16" s="168" customFormat="1" x14ac:dyDescent="0.2">
      <c r="A191" s="253" t="s">
        <v>510</v>
      </c>
      <c r="B191" s="222" t="s">
        <v>200</v>
      </c>
      <c r="C191" s="12"/>
      <c r="D191" s="221" t="s">
        <v>202</v>
      </c>
      <c r="E191" s="15">
        <f>E192</f>
        <v>100000</v>
      </c>
      <c r="F191" s="15">
        <f t="shared" ref="F191:O191" si="46">F192</f>
        <v>100000</v>
      </c>
      <c r="G191" s="15">
        <f t="shared" si="46"/>
        <v>0</v>
      </c>
      <c r="H191" s="15">
        <f t="shared" si="46"/>
        <v>0</v>
      </c>
      <c r="I191" s="15">
        <f t="shared" si="46"/>
        <v>0</v>
      </c>
      <c r="J191" s="15">
        <f t="shared" si="46"/>
        <v>0</v>
      </c>
      <c r="K191" s="15">
        <f t="shared" si="46"/>
        <v>0</v>
      </c>
      <c r="L191" s="15">
        <f t="shared" si="46"/>
        <v>0</v>
      </c>
      <c r="M191" s="15">
        <f t="shared" si="46"/>
        <v>0</v>
      </c>
      <c r="N191" s="15">
        <f t="shared" si="46"/>
        <v>0</v>
      </c>
      <c r="O191" s="15">
        <f t="shared" si="46"/>
        <v>0</v>
      </c>
      <c r="P191" s="14">
        <f t="shared" si="45"/>
        <v>100000</v>
      </c>
    </row>
    <row r="192" spans="1:16" s="78" customFormat="1" x14ac:dyDescent="0.2">
      <c r="A192" s="251" t="s">
        <v>511</v>
      </c>
      <c r="B192" s="185" t="s">
        <v>204</v>
      </c>
      <c r="C192" s="82" t="s">
        <v>139</v>
      </c>
      <c r="D192" s="216" t="s">
        <v>205</v>
      </c>
      <c r="E192" s="103">
        <f>F192+I192</f>
        <v>100000</v>
      </c>
      <c r="F192" s="91">
        <v>100000</v>
      </c>
      <c r="G192" s="91"/>
      <c r="H192" s="91"/>
      <c r="I192" s="91"/>
      <c r="J192" s="103">
        <f>K192+N192</f>
        <v>0</v>
      </c>
      <c r="K192" s="91"/>
      <c r="L192" s="91"/>
      <c r="M192" s="91"/>
      <c r="N192" s="91"/>
      <c r="O192" s="91"/>
      <c r="P192" s="104">
        <f t="shared" si="45"/>
        <v>100000</v>
      </c>
    </row>
    <row r="193" spans="1:16" x14ac:dyDescent="0.2">
      <c r="A193" s="248" t="s">
        <v>188</v>
      </c>
      <c r="B193" s="26"/>
      <c r="C193" s="27"/>
      <c r="D193" s="53" t="s">
        <v>67</v>
      </c>
      <c r="E193" s="10">
        <f>E194</f>
        <v>2126400</v>
      </c>
      <c r="F193" s="10">
        <f t="shared" ref="F193:O193" si="47">F194</f>
        <v>2126400</v>
      </c>
      <c r="G193" s="10">
        <f t="shared" si="47"/>
        <v>1364000</v>
      </c>
      <c r="H193" s="10">
        <f t="shared" si="47"/>
        <v>52800</v>
      </c>
      <c r="I193" s="10">
        <f t="shared" si="47"/>
        <v>0</v>
      </c>
      <c r="J193" s="10">
        <f t="shared" si="47"/>
        <v>433547</v>
      </c>
      <c r="K193" s="10">
        <f t="shared" si="47"/>
        <v>0</v>
      </c>
      <c r="L193" s="10">
        <f t="shared" si="47"/>
        <v>0</v>
      </c>
      <c r="M193" s="10">
        <f t="shared" si="47"/>
        <v>0</v>
      </c>
      <c r="N193" s="10">
        <f t="shared" si="47"/>
        <v>433547</v>
      </c>
      <c r="O193" s="10">
        <f t="shared" si="47"/>
        <v>433547</v>
      </c>
      <c r="P193" s="14">
        <f t="shared" si="42"/>
        <v>2559947</v>
      </c>
    </row>
    <row r="194" spans="1:16" x14ac:dyDescent="0.2">
      <c r="A194" s="250" t="s">
        <v>305</v>
      </c>
      <c r="B194" s="28"/>
      <c r="C194" s="27"/>
      <c r="D194" s="54" t="s">
        <v>67</v>
      </c>
      <c r="E194" s="10">
        <f>E195+E197+E196</f>
        <v>2126400</v>
      </c>
      <c r="F194" s="10">
        <f t="shared" ref="F194:O194" si="48">F195+F197+F196</f>
        <v>2126400</v>
      </c>
      <c r="G194" s="10">
        <f t="shared" si="48"/>
        <v>1364000</v>
      </c>
      <c r="H194" s="10">
        <f t="shared" si="48"/>
        <v>52800</v>
      </c>
      <c r="I194" s="10">
        <f t="shared" si="48"/>
        <v>0</v>
      </c>
      <c r="J194" s="10">
        <f t="shared" si="48"/>
        <v>433547</v>
      </c>
      <c r="K194" s="10">
        <f t="shared" si="48"/>
        <v>0</v>
      </c>
      <c r="L194" s="10">
        <f t="shared" si="48"/>
        <v>0</v>
      </c>
      <c r="M194" s="10">
        <f t="shared" si="48"/>
        <v>0</v>
      </c>
      <c r="N194" s="10">
        <f t="shared" si="48"/>
        <v>433547</v>
      </c>
      <c r="O194" s="10">
        <f t="shared" si="48"/>
        <v>433547</v>
      </c>
      <c r="P194" s="10">
        <f>P195+P197+P196</f>
        <v>2559947</v>
      </c>
    </row>
    <row r="195" spans="1:16" s="7" customFormat="1" ht="25.5" x14ac:dyDescent="0.2">
      <c r="A195" s="255" t="s">
        <v>306</v>
      </c>
      <c r="B195" s="114" t="s">
        <v>208</v>
      </c>
      <c r="C195" s="114" t="s">
        <v>133</v>
      </c>
      <c r="D195" s="55" t="s">
        <v>207</v>
      </c>
      <c r="E195" s="15">
        <f>F195+I195</f>
        <v>1856400</v>
      </c>
      <c r="F195" s="13">
        <v>1856400</v>
      </c>
      <c r="G195" s="13">
        <v>1364000</v>
      </c>
      <c r="H195" s="13">
        <v>52800</v>
      </c>
      <c r="I195" s="13"/>
      <c r="J195" s="15">
        <f>K195+N195</f>
        <v>0</v>
      </c>
      <c r="K195" s="13"/>
      <c r="L195" s="13"/>
      <c r="M195" s="13"/>
      <c r="N195" s="13">
        <f>O195</f>
        <v>0</v>
      </c>
      <c r="O195" s="13"/>
      <c r="P195" s="14">
        <f t="shared" si="42"/>
        <v>1856400</v>
      </c>
    </row>
    <row r="196" spans="1:16" s="7" customFormat="1" ht="38.25" x14ac:dyDescent="0.2">
      <c r="A196" s="262" t="s">
        <v>516</v>
      </c>
      <c r="B196" s="211" t="s">
        <v>59</v>
      </c>
      <c r="C196" s="211" t="s">
        <v>149</v>
      </c>
      <c r="D196" s="223" t="s">
        <v>515</v>
      </c>
      <c r="E196" s="15">
        <f>F196+I196</f>
        <v>220000</v>
      </c>
      <c r="F196" s="224">
        <v>220000</v>
      </c>
      <c r="G196" s="224"/>
      <c r="H196" s="224"/>
      <c r="I196" s="224"/>
      <c r="J196" s="15">
        <f>K196+N196</f>
        <v>433547</v>
      </c>
      <c r="K196" s="224"/>
      <c r="L196" s="224"/>
      <c r="M196" s="224"/>
      <c r="N196" s="13">
        <f>O196</f>
        <v>433547</v>
      </c>
      <c r="O196" s="224">
        <v>433547</v>
      </c>
      <c r="P196" s="14">
        <f t="shared" si="42"/>
        <v>653547</v>
      </c>
    </row>
    <row r="197" spans="1:16" s="7" customFormat="1" ht="15.75" x14ac:dyDescent="0.25">
      <c r="A197" s="263" t="s">
        <v>307</v>
      </c>
      <c r="B197" s="225" t="s">
        <v>181</v>
      </c>
      <c r="C197" s="226"/>
      <c r="D197" s="117" t="s">
        <v>179</v>
      </c>
      <c r="E197" s="115">
        <f>E198</f>
        <v>50000</v>
      </c>
      <c r="F197" s="115">
        <f t="shared" ref="F197:O197" si="49">F198</f>
        <v>50000</v>
      </c>
      <c r="G197" s="115">
        <f t="shared" si="49"/>
        <v>0</v>
      </c>
      <c r="H197" s="115">
        <f t="shared" si="49"/>
        <v>0</v>
      </c>
      <c r="I197" s="115">
        <f t="shared" si="49"/>
        <v>0</v>
      </c>
      <c r="J197" s="115">
        <f t="shared" si="49"/>
        <v>0</v>
      </c>
      <c r="K197" s="115">
        <f t="shared" si="49"/>
        <v>0</v>
      </c>
      <c r="L197" s="115">
        <f t="shared" si="49"/>
        <v>0</v>
      </c>
      <c r="M197" s="115">
        <f t="shared" si="49"/>
        <v>0</v>
      </c>
      <c r="N197" s="115">
        <f t="shared" si="49"/>
        <v>0</v>
      </c>
      <c r="O197" s="115">
        <f t="shared" si="49"/>
        <v>0</v>
      </c>
      <c r="P197" s="14">
        <f t="shared" si="42"/>
        <v>50000</v>
      </c>
    </row>
    <row r="198" spans="1:16" s="78" customFormat="1" ht="15.75" x14ac:dyDescent="0.25">
      <c r="A198" s="251" t="s">
        <v>308</v>
      </c>
      <c r="B198" s="100" t="s">
        <v>182</v>
      </c>
      <c r="C198" s="119" t="s">
        <v>1</v>
      </c>
      <c r="D198" s="118" t="s">
        <v>180</v>
      </c>
      <c r="E198" s="120">
        <f>F198</f>
        <v>50000</v>
      </c>
      <c r="F198" s="91">
        <v>50000</v>
      </c>
      <c r="G198" s="91"/>
      <c r="H198" s="91"/>
      <c r="I198" s="91"/>
      <c r="J198" s="103"/>
      <c r="K198" s="91"/>
      <c r="L198" s="91"/>
      <c r="M198" s="91"/>
      <c r="N198" s="91"/>
      <c r="O198" s="91"/>
      <c r="P198" s="14">
        <f t="shared" si="42"/>
        <v>50000</v>
      </c>
    </row>
    <row r="199" spans="1:16" s="7" customFormat="1" x14ac:dyDescent="0.2">
      <c r="A199" s="248">
        <v>1000000</v>
      </c>
      <c r="B199" s="39"/>
      <c r="C199" s="40"/>
      <c r="D199" s="116" t="s">
        <v>68</v>
      </c>
      <c r="E199" s="33">
        <f>E200</f>
        <v>33209761</v>
      </c>
      <c r="F199" s="33">
        <f t="shared" ref="F199:O199" si="50">F200</f>
        <v>33209761</v>
      </c>
      <c r="G199" s="33">
        <f t="shared" si="50"/>
        <v>21375610</v>
      </c>
      <c r="H199" s="33">
        <f t="shared" si="50"/>
        <v>2869200</v>
      </c>
      <c r="I199" s="33">
        <f t="shared" si="50"/>
        <v>0</v>
      </c>
      <c r="J199" s="33">
        <f t="shared" si="50"/>
        <v>6307939</v>
      </c>
      <c r="K199" s="33">
        <f t="shared" si="50"/>
        <v>1930100</v>
      </c>
      <c r="L199" s="33">
        <f t="shared" si="50"/>
        <v>783000</v>
      </c>
      <c r="M199" s="33">
        <f t="shared" si="50"/>
        <v>233800</v>
      </c>
      <c r="N199" s="33">
        <f t="shared" si="50"/>
        <v>4377839</v>
      </c>
      <c r="O199" s="33">
        <f t="shared" si="50"/>
        <v>4377839</v>
      </c>
      <c r="P199" s="14">
        <f t="shared" si="42"/>
        <v>39517700</v>
      </c>
    </row>
    <row r="200" spans="1:16" s="7" customFormat="1" x14ac:dyDescent="0.2">
      <c r="A200" s="250" t="s">
        <v>309</v>
      </c>
      <c r="B200" s="36"/>
      <c r="C200" s="40"/>
      <c r="D200" s="70" t="s">
        <v>117</v>
      </c>
      <c r="E200" s="33">
        <f t="shared" ref="E200:O200" si="51">SUM(E201:E206)</f>
        <v>33209761</v>
      </c>
      <c r="F200" s="33">
        <f t="shared" si="51"/>
        <v>33209761</v>
      </c>
      <c r="G200" s="33">
        <f t="shared" si="51"/>
        <v>21375610</v>
      </c>
      <c r="H200" s="33">
        <f t="shared" si="51"/>
        <v>2869200</v>
      </c>
      <c r="I200" s="33">
        <f t="shared" si="51"/>
        <v>0</v>
      </c>
      <c r="J200" s="33">
        <f t="shared" si="51"/>
        <v>6307939</v>
      </c>
      <c r="K200" s="33">
        <f t="shared" si="51"/>
        <v>1930100</v>
      </c>
      <c r="L200" s="33">
        <f t="shared" si="51"/>
        <v>783000</v>
      </c>
      <c r="M200" s="33">
        <f t="shared" si="51"/>
        <v>233800</v>
      </c>
      <c r="N200" s="33">
        <f t="shared" si="51"/>
        <v>4377839</v>
      </c>
      <c r="O200" s="33">
        <f t="shared" si="51"/>
        <v>4377839</v>
      </c>
      <c r="P200" s="14">
        <f t="shared" si="42"/>
        <v>39517700</v>
      </c>
    </row>
    <row r="201" spans="1:16" s="7" customFormat="1" ht="25.5" x14ac:dyDescent="0.2">
      <c r="A201" s="250" t="s">
        <v>310</v>
      </c>
      <c r="B201" s="29" t="s">
        <v>208</v>
      </c>
      <c r="C201" s="29" t="s">
        <v>133</v>
      </c>
      <c r="D201" s="55" t="s">
        <v>207</v>
      </c>
      <c r="E201" s="15">
        <f t="shared" ref="E201:E208" si="52">F201+I201</f>
        <v>1084961</v>
      </c>
      <c r="F201" s="13">
        <v>1084961</v>
      </c>
      <c r="G201" s="13">
        <v>719910</v>
      </c>
      <c r="H201" s="13">
        <v>23200</v>
      </c>
      <c r="I201" s="13"/>
      <c r="J201" s="15">
        <f t="shared" ref="J201:J208" si="53">K201+N201</f>
        <v>397839</v>
      </c>
      <c r="K201" s="13"/>
      <c r="L201" s="13"/>
      <c r="M201" s="13"/>
      <c r="N201" s="13">
        <f t="shared" ref="N201:N208" si="54">O201</f>
        <v>397839</v>
      </c>
      <c r="O201" s="13">
        <v>397839</v>
      </c>
      <c r="P201" s="14">
        <f t="shared" si="42"/>
        <v>1482800</v>
      </c>
    </row>
    <row r="202" spans="1:16" ht="25.5" x14ac:dyDescent="0.2">
      <c r="A202" s="250" t="s">
        <v>321</v>
      </c>
      <c r="B202" s="30" t="s">
        <v>320</v>
      </c>
      <c r="C202" s="30" t="s">
        <v>151</v>
      </c>
      <c r="D202" s="58" t="s">
        <v>319</v>
      </c>
      <c r="E202" s="15">
        <f>F202+I202</f>
        <v>14044700</v>
      </c>
      <c r="F202" s="13">
        <v>14044700</v>
      </c>
      <c r="G202" s="13">
        <v>10600700</v>
      </c>
      <c r="H202" s="13">
        <v>738000</v>
      </c>
      <c r="I202" s="13"/>
      <c r="J202" s="15">
        <f>K202+N202</f>
        <v>1953100</v>
      </c>
      <c r="K202" s="13">
        <v>1290000</v>
      </c>
      <c r="L202" s="13">
        <v>730000</v>
      </c>
      <c r="M202" s="13">
        <v>16500</v>
      </c>
      <c r="N202" s="13">
        <f>O202</f>
        <v>663100</v>
      </c>
      <c r="O202" s="13">
        <v>663100</v>
      </c>
      <c r="P202" s="14">
        <f>E202+J202</f>
        <v>15997800</v>
      </c>
    </row>
    <row r="203" spans="1:16" x14ac:dyDescent="0.2">
      <c r="A203" s="250" t="s">
        <v>313</v>
      </c>
      <c r="B203" s="30" t="s">
        <v>312</v>
      </c>
      <c r="C203" s="30" t="s">
        <v>69</v>
      </c>
      <c r="D203" s="58" t="s">
        <v>311</v>
      </c>
      <c r="E203" s="15">
        <f t="shared" si="52"/>
        <v>4669800</v>
      </c>
      <c r="F203" s="13">
        <v>4669800</v>
      </c>
      <c r="G203" s="13">
        <v>3187100</v>
      </c>
      <c r="H203" s="13">
        <v>412100</v>
      </c>
      <c r="I203" s="13"/>
      <c r="J203" s="15">
        <f t="shared" si="53"/>
        <v>198644</v>
      </c>
      <c r="K203" s="13"/>
      <c r="L203" s="13"/>
      <c r="M203" s="13"/>
      <c r="N203" s="13">
        <f t="shared" si="54"/>
        <v>198644</v>
      </c>
      <c r="O203" s="13">
        <v>198644</v>
      </c>
      <c r="P203" s="14">
        <f t="shared" si="42"/>
        <v>4868444</v>
      </c>
    </row>
    <row r="204" spans="1:16" x14ac:dyDescent="0.2">
      <c r="A204" s="250" t="s">
        <v>316</v>
      </c>
      <c r="B204" s="12" t="s">
        <v>315</v>
      </c>
      <c r="C204" s="12" t="s">
        <v>69</v>
      </c>
      <c r="D204" s="66" t="s">
        <v>314</v>
      </c>
      <c r="E204" s="15">
        <f>F204+I204</f>
        <v>2647800</v>
      </c>
      <c r="F204" s="13">
        <v>2647800</v>
      </c>
      <c r="G204" s="13">
        <v>1693600</v>
      </c>
      <c r="H204" s="13">
        <v>357500</v>
      </c>
      <c r="I204" s="13"/>
      <c r="J204" s="15">
        <f t="shared" si="53"/>
        <v>1078456</v>
      </c>
      <c r="K204" s="13">
        <v>35100</v>
      </c>
      <c r="L204" s="13">
        <v>3000</v>
      </c>
      <c r="M204" s="13">
        <v>7300</v>
      </c>
      <c r="N204" s="13">
        <f t="shared" si="54"/>
        <v>1043356</v>
      </c>
      <c r="O204" s="13">
        <v>1043356</v>
      </c>
      <c r="P204" s="14">
        <f t="shared" si="42"/>
        <v>3726256</v>
      </c>
    </row>
    <row r="205" spans="1:16" ht="25.5" x14ac:dyDescent="0.2">
      <c r="A205" s="250" t="s">
        <v>318</v>
      </c>
      <c r="B205" s="30" t="s">
        <v>56</v>
      </c>
      <c r="C205" s="30" t="s">
        <v>70</v>
      </c>
      <c r="D205" s="62" t="s">
        <v>317</v>
      </c>
      <c r="E205" s="15">
        <f t="shared" si="52"/>
        <v>6563600</v>
      </c>
      <c r="F205" s="13">
        <v>6563600</v>
      </c>
      <c r="G205" s="13">
        <v>3920400</v>
      </c>
      <c r="H205" s="13">
        <v>1303500</v>
      </c>
      <c r="I205" s="13"/>
      <c r="J205" s="15">
        <f t="shared" si="53"/>
        <v>2470200</v>
      </c>
      <c r="K205" s="13">
        <v>605000</v>
      </c>
      <c r="L205" s="13">
        <v>50000</v>
      </c>
      <c r="M205" s="13">
        <v>210000</v>
      </c>
      <c r="N205" s="13">
        <f t="shared" si="54"/>
        <v>1865200</v>
      </c>
      <c r="O205" s="13">
        <v>1865200</v>
      </c>
      <c r="P205" s="14">
        <f t="shared" si="42"/>
        <v>9033800</v>
      </c>
    </row>
    <row r="206" spans="1:16" x14ac:dyDescent="0.2">
      <c r="A206" s="250" t="s">
        <v>324</v>
      </c>
      <c r="B206" s="30" t="s">
        <v>323</v>
      </c>
      <c r="C206" s="30"/>
      <c r="D206" s="58" t="s">
        <v>322</v>
      </c>
      <c r="E206" s="15">
        <f t="shared" si="52"/>
        <v>4198900</v>
      </c>
      <c r="F206" s="13">
        <f>F207+F208</f>
        <v>4198900</v>
      </c>
      <c r="G206" s="13">
        <f>G207+G208</f>
        <v>1253900</v>
      </c>
      <c r="H206" s="13">
        <f>H207+H208</f>
        <v>34900</v>
      </c>
      <c r="I206" s="13">
        <f>I207+I208</f>
        <v>0</v>
      </c>
      <c r="J206" s="15">
        <f t="shared" si="53"/>
        <v>209700</v>
      </c>
      <c r="K206" s="13">
        <f>K207+K208</f>
        <v>0</v>
      </c>
      <c r="L206" s="13">
        <f>L207+L208</f>
        <v>0</v>
      </c>
      <c r="M206" s="13">
        <f>M207+M208</f>
        <v>0</v>
      </c>
      <c r="N206" s="13">
        <f t="shared" si="54"/>
        <v>209700</v>
      </c>
      <c r="O206" s="13">
        <f>O207+O208</f>
        <v>209700</v>
      </c>
      <c r="P206" s="14">
        <f t="shared" si="42"/>
        <v>4408600</v>
      </c>
    </row>
    <row r="207" spans="1:16" s="84" customFormat="1" x14ac:dyDescent="0.2">
      <c r="A207" s="251" t="s">
        <v>462</v>
      </c>
      <c r="B207" s="187" t="s">
        <v>460</v>
      </c>
      <c r="C207" s="96" t="s">
        <v>71</v>
      </c>
      <c r="D207" s="95" t="s">
        <v>464</v>
      </c>
      <c r="E207" s="103">
        <f t="shared" si="52"/>
        <v>1698900</v>
      </c>
      <c r="F207" s="91">
        <v>1698900</v>
      </c>
      <c r="G207" s="91">
        <v>1253900</v>
      </c>
      <c r="H207" s="91">
        <v>34900</v>
      </c>
      <c r="I207" s="91"/>
      <c r="J207" s="103">
        <f t="shared" si="53"/>
        <v>209700</v>
      </c>
      <c r="K207" s="91"/>
      <c r="L207" s="91"/>
      <c r="M207" s="91"/>
      <c r="N207" s="91">
        <f t="shared" si="54"/>
        <v>209700</v>
      </c>
      <c r="O207" s="91">
        <v>209700</v>
      </c>
      <c r="P207" s="104">
        <f t="shared" si="42"/>
        <v>1908600</v>
      </c>
    </row>
    <row r="208" spans="1:16" s="84" customFormat="1" x14ac:dyDescent="0.2">
      <c r="A208" s="251" t="s">
        <v>463</v>
      </c>
      <c r="B208" s="187" t="s">
        <v>461</v>
      </c>
      <c r="C208" s="96" t="s">
        <v>71</v>
      </c>
      <c r="D208" s="95" t="s">
        <v>465</v>
      </c>
      <c r="E208" s="103">
        <f t="shared" si="52"/>
        <v>2500000</v>
      </c>
      <c r="F208" s="91">
        <v>2500000</v>
      </c>
      <c r="G208" s="91"/>
      <c r="H208" s="91"/>
      <c r="I208" s="91"/>
      <c r="J208" s="103">
        <f t="shared" si="53"/>
        <v>0</v>
      </c>
      <c r="K208" s="91"/>
      <c r="L208" s="91"/>
      <c r="M208" s="91"/>
      <c r="N208" s="91">
        <f t="shared" si="54"/>
        <v>0</v>
      </c>
      <c r="O208" s="91"/>
      <c r="P208" s="104">
        <f t="shared" si="42"/>
        <v>2500000</v>
      </c>
    </row>
    <row r="209" spans="1:16" s="165" customFormat="1" ht="25.5" x14ac:dyDescent="0.2">
      <c r="A209" s="248">
        <v>1100000</v>
      </c>
      <c r="B209" s="26"/>
      <c r="C209" s="189"/>
      <c r="D209" s="53" t="s">
        <v>0</v>
      </c>
      <c r="E209" s="10">
        <f>E210</f>
        <v>14234600</v>
      </c>
      <c r="F209" s="10">
        <f t="shared" ref="F209:P209" si="55">F210</f>
        <v>14234600</v>
      </c>
      <c r="G209" s="10">
        <f t="shared" si="55"/>
        <v>7981900</v>
      </c>
      <c r="H209" s="10">
        <f t="shared" si="55"/>
        <v>1371800</v>
      </c>
      <c r="I209" s="10">
        <f t="shared" si="55"/>
        <v>0</v>
      </c>
      <c r="J209" s="10">
        <f t="shared" si="55"/>
        <v>3642100</v>
      </c>
      <c r="K209" s="10">
        <f t="shared" si="55"/>
        <v>350000</v>
      </c>
      <c r="L209" s="10">
        <f t="shared" si="55"/>
        <v>0</v>
      </c>
      <c r="M209" s="10">
        <f t="shared" si="55"/>
        <v>159000</v>
      </c>
      <c r="N209" s="10">
        <f t="shared" si="55"/>
        <v>3292100</v>
      </c>
      <c r="O209" s="10">
        <f t="shared" si="55"/>
        <v>3292100</v>
      </c>
      <c r="P209" s="10">
        <f t="shared" si="55"/>
        <v>17876700</v>
      </c>
    </row>
    <row r="210" spans="1:16" s="165" customFormat="1" ht="18.75" customHeight="1" x14ac:dyDescent="0.2">
      <c r="A210" s="253">
        <v>1110000</v>
      </c>
      <c r="B210" s="28"/>
      <c r="C210" s="189"/>
      <c r="D210" s="54" t="s">
        <v>0</v>
      </c>
      <c r="E210" s="10">
        <f>E211+E212+E214+E219+E221+E217+E223</f>
        <v>14234600</v>
      </c>
      <c r="F210" s="10">
        <f t="shared" ref="F210:O210" si="56">F211+F212+F214+F219+F221+F217+F223</f>
        <v>14234600</v>
      </c>
      <c r="G210" s="10">
        <f t="shared" si="56"/>
        <v>7981900</v>
      </c>
      <c r="H210" s="10">
        <f t="shared" si="56"/>
        <v>1371800</v>
      </c>
      <c r="I210" s="10">
        <f t="shared" si="56"/>
        <v>0</v>
      </c>
      <c r="J210" s="10">
        <f t="shared" si="56"/>
        <v>3642100</v>
      </c>
      <c r="K210" s="10">
        <f t="shared" si="56"/>
        <v>350000</v>
      </c>
      <c r="L210" s="10">
        <f t="shared" si="56"/>
        <v>0</v>
      </c>
      <c r="M210" s="10">
        <f t="shared" si="56"/>
        <v>159000</v>
      </c>
      <c r="N210" s="10">
        <f t="shared" si="56"/>
        <v>3292100</v>
      </c>
      <c r="O210" s="10">
        <f t="shared" si="56"/>
        <v>3292100</v>
      </c>
      <c r="P210" s="10">
        <f>P211+P212+P214+P219+P221+P217+P223</f>
        <v>17876700</v>
      </c>
    </row>
    <row r="211" spans="1:16" s="168" customFormat="1" ht="25.5" x14ac:dyDescent="0.2">
      <c r="A211" s="253" t="s">
        <v>325</v>
      </c>
      <c r="B211" s="29" t="s">
        <v>208</v>
      </c>
      <c r="C211" s="190" t="s">
        <v>133</v>
      </c>
      <c r="D211" s="55" t="s">
        <v>207</v>
      </c>
      <c r="E211" s="15">
        <f t="shared" ref="E211:E225" si="57">F211+I211</f>
        <v>1596700</v>
      </c>
      <c r="F211" s="13">
        <v>1596700</v>
      </c>
      <c r="G211" s="13">
        <v>1108500</v>
      </c>
      <c r="H211" s="13">
        <v>75100</v>
      </c>
      <c r="I211" s="13"/>
      <c r="J211" s="15">
        <f>K211+N211</f>
        <v>33500</v>
      </c>
      <c r="K211" s="13"/>
      <c r="L211" s="13"/>
      <c r="M211" s="13"/>
      <c r="N211" s="13">
        <f>O211</f>
        <v>33500</v>
      </c>
      <c r="O211" s="13">
        <v>33500</v>
      </c>
      <c r="P211" s="14">
        <f t="shared" ref="P211:P225" si="58">E211+J211</f>
        <v>1630200</v>
      </c>
    </row>
    <row r="212" spans="1:16" s="168" customFormat="1" x14ac:dyDescent="0.2">
      <c r="A212" s="253" t="s">
        <v>326</v>
      </c>
      <c r="B212" s="34" t="s">
        <v>166</v>
      </c>
      <c r="C212" s="191"/>
      <c r="D212" s="68" t="s">
        <v>160</v>
      </c>
      <c r="E212" s="15">
        <f t="shared" si="57"/>
        <v>296300</v>
      </c>
      <c r="F212" s="13">
        <f>F213</f>
        <v>296300</v>
      </c>
      <c r="G212" s="13"/>
      <c r="H212" s="13"/>
      <c r="I212" s="13"/>
      <c r="J212" s="15">
        <f t="shared" ref="J212:J225" si="59">K212+N212</f>
        <v>0</v>
      </c>
      <c r="K212" s="13"/>
      <c r="L212" s="13"/>
      <c r="M212" s="13"/>
      <c r="N212" s="13">
        <f t="shared" ref="N212:N225" si="60">O212</f>
        <v>0</v>
      </c>
      <c r="O212" s="13"/>
      <c r="P212" s="14">
        <f t="shared" si="58"/>
        <v>296300</v>
      </c>
    </row>
    <row r="213" spans="1:16" s="78" customFormat="1" ht="15.75" customHeight="1" x14ac:dyDescent="0.2">
      <c r="A213" s="251" t="s">
        <v>327</v>
      </c>
      <c r="B213" s="89" t="s">
        <v>296</v>
      </c>
      <c r="C213" s="192" t="s">
        <v>1</v>
      </c>
      <c r="D213" s="193" t="s">
        <v>153</v>
      </c>
      <c r="E213" s="103">
        <f t="shared" si="57"/>
        <v>296300</v>
      </c>
      <c r="F213" s="91">
        <v>296300</v>
      </c>
      <c r="G213" s="91"/>
      <c r="H213" s="91"/>
      <c r="I213" s="91"/>
      <c r="J213" s="15">
        <f t="shared" si="59"/>
        <v>0</v>
      </c>
      <c r="K213" s="91"/>
      <c r="L213" s="91"/>
      <c r="M213" s="91"/>
      <c r="N213" s="13">
        <f t="shared" si="60"/>
        <v>0</v>
      </c>
      <c r="O213" s="91"/>
      <c r="P213" s="104">
        <f t="shared" si="58"/>
        <v>296300</v>
      </c>
    </row>
    <row r="214" spans="1:16" s="168" customFormat="1" ht="15.75" customHeight="1" x14ac:dyDescent="0.2">
      <c r="A214" s="253">
        <v>1115010</v>
      </c>
      <c r="B214" s="34" t="s">
        <v>161</v>
      </c>
      <c r="C214" s="191"/>
      <c r="D214" s="67" t="s">
        <v>19</v>
      </c>
      <c r="E214" s="15">
        <f t="shared" si="57"/>
        <v>810190</v>
      </c>
      <c r="F214" s="13">
        <f>SUM(F215:F216)</f>
        <v>810190</v>
      </c>
      <c r="G214" s="13">
        <f>SUM(G215:G216)</f>
        <v>0</v>
      </c>
      <c r="H214" s="13">
        <f>SUM(H215:H216)</f>
        <v>0</v>
      </c>
      <c r="I214" s="13">
        <f>SUM(I215:I216)</f>
        <v>0</v>
      </c>
      <c r="J214" s="15">
        <f t="shared" si="59"/>
        <v>0</v>
      </c>
      <c r="K214" s="13">
        <f>SUM(K215:K216)</f>
        <v>0</v>
      </c>
      <c r="L214" s="13">
        <f>SUM(L215:L216)</f>
        <v>0</v>
      </c>
      <c r="M214" s="13">
        <f>SUM(M215:M216)</f>
        <v>0</v>
      </c>
      <c r="N214" s="13">
        <f t="shared" si="60"/>
        <v>0</v>
      </c>
      <c r="O214" s="13">
        <f>SUM(O215:O216)</f>
        <v>0</v>
      </c>
      <c r="P214" s="14">
        <f t="shared" si="58"/>
        <v>810190</v>
      </c>
    </row>
    <row r="215" spans="1:16" s="78" customFormat="1" ht="15.75" customHeight="1" x14ac:dyDescent="0.2">
      <c r="A215" s="251">
        <v>1115011</v>
      </c>
      <c r="B215" s="89" t="s">
        <v>34</v>
      </c>
      <c r="C215" s="192" t="s">
        <v>2</v>
      </c>
      <c r="D215" s="90" t="s">
        <v>97</v>
      </c>
      <c r="E215" s="103">
        <f t="shared" si="57"/>
        <v>556190</v>
      </c>
      <c r="F215" s="91">
        <v>556190</v>
      </c>
      <c r="G215" s="91"/>
      <c r="H215" s="91"/>
      <c r="I215" s="91"/>
      <c r="J215" s="15">
        <f t="shared" si="59"/>
        <v>0</v>
      </c>
      <c r="K215" s="91"/>
      <c r="L215" s="91"/>
      <c r="M215" s="91"/>
      <c r="N215" s="13">
        <f t="shared" si="60"/>
        <v>0</v>
      </c>
      <c r="O215" s="91"/>
      <c r="P215" s="14">
        <f t="shared" si="58"/>
        <v>556190</v>
      </c>
    </row>
    <row r="216" spans="1:16" s="78" customFormat="1" ht="15.75" customHeight="1" x14ac:dyDescent="0.2">
      <c r="A216" s="251">
        <v>1115012</v>
      </c>
      <c r="B216" s="89" t="s">
        <v>13</v>
      </c>
      <c r="C216" s="192" t="s">
        <v>2</v>
      </c>
      <c r="D216" s="194" t="s">
        <v>12</v>
      </c>
      <c r="E216" s="103">
        <f t="shared" si="57"/>
        <v>254000</v>
      </c>
      <c r="F216" s="91">
        <v>254000</v>
      </c>
      <c r="G216" s="91"/>
      <c r="H216" s="91"/>
      <c r="I216" s="91"/>
      <c r="J216" s="15">
        <f t="shared" si="59"/>
        <v>0</v>
      </c>
      <c r="K216" s="91"/>
      <c r="L216" s="91"/>
      <c r="M216" s="91"/>
      <c r="N216" s="13">
        <f t="shared" si="60"/>
        <v>0</v>
      </c>
      <c r="O216" s="91"/>
      <c r="P216" s="14">
        <f t="shared" si="58"/>
        <v>254000</v>
      </c>
    </row>
    <row r="217" spans="1:16" s="168" customFormat="1" ht="15.75" customHeight="1" x14ac:dyDescent="0.2">
      <c r="A217" s="253" t="s">
        <v>419</v>
      </c>
      <c r="B217" s="34" t="s">
        <v>420</v>
      </c>
      <c r="C217" s="195"/>
      <c r="D217" s="196" t="s">
        <v>478</v>
      </c>
      <c r="E217" s="15">
        <f t="shared" si="57"/>
        <v>9810</v>
      </c>
      <c r="F217" s="13">
        <f>F218</f>
        <v>9810</v>
      </c>
      <c r="G217" s="13">
        <f>G218</f>
        <v>0</v>
      </c>
      <c r="H217" s="13">
        <f>H218</f>
        <v>0</v>
      </c>
      <c r="I217" s="13">
        <f>I218</f>
        <v>0</v>
      </c>
      <c r="J217" s="15">
        <f t="shared" si="59"/>
        <v>0</v>
      </c>
      <c r="K217" s="13">
        <f>K218</f>
        <v>0</v>
      </c>
      <c r="L217" s="13">
        <f>L218</f>
        <v>0</v>
      </c>
      <c r="M217" s="13">
        <f>M218</f>
        <v>0</v>
      </c>
      <c r="N217" s="13">
        <f t="shared" si="60"/>
        <v>0</v>
      </c>
      <c r="O217" s="13">
        <f>O218</f>
        <v>0</v>
      </c>
      <c r="P217" s="14">
        <f t="shared" si="58"/>
        <v>9810</v>
      </c>
    </row>
    <row r="218" spans="1:16" s="78" customFormat="1" ht="26.25" customHeight="1" x14ac:dyDescent="0.2">
      <c r="A218" s="251" t="s">
        <v>422</v>
      </c>
      <c r="B218" s="89" t="s">
        <v>421</v>
      </c>
      <c r="C218" s="197" t="s">
        <v>2</v>
      </c>
      <c r="D218" s="198" t="s">
        <v>479</v>
      </c>
      <c r="E218" s="103">
        <f t="shared" si="57"/>
        <v>9810</v>
      </c>
      <c r="F218" s="91">
        <v>9810</v>
      </c>
      <c r="G218" s="91"/>
      <c r="H218" s="91"/>
      <c r="I218" s="91"/>
      <c r="J218" s="15">
        <f t="shared" si="59"/>
        <v>0</v>
      </c>
      <c r="K218" s="91"/>
      <c r="L218" s="91"/>
      <c r="M218" s="91"/>
      <c r="N218" s="13">
        <f t="shared" si="60"/>
        <v>0</v>
      </c>
      <c r="O218" s="91"/>
      <c r="P218" s="14">
        <f t="shared" si="58"/>
        <v>9810</v>
      </c>
    </row>
    <row r="219" spans="1:16" s="168" customFormat="1" x14ac:dyDescent="0.2">
      <c r="A219" s="253">
        <v>1115030</v>
      </c>
      <c r="B219" s="34" t="s">
        <v>162</v>
      </c>
      <c r="C219" s="191"/>
      <c r="D219" s="199" t="s">
        <v>154</v>
      </c>
      <c r="E219" s="15">
        <f t="shared" si="57"/>
        <v>8112800</v>
      </c>
      <c r="F219" s="13">
        <f>SUM(F220)</f>
        <v>8112800</v>
      </c>
      <c r="G219" s="13">
        <f t="shared" ref="G219:O219" si="61">SUM(G220)</f>
        <v>5459700</v>
      </c>
      <c r="H219" s="13">
        <f t="shared" si="61"/>
        <v>984000</v>
      </c>
      <c r="I219" s="13">
        <f t="shared" si="61"/>
        <v>0</v>
      </c>
      <c r="J219" s="15">
        <f t="shared" si="59"/>
        <v>2725600</v>
      </c>
      <c r="K219" s="13">
        <f t="shared" si="61"/>
        <v>340000</v>
      </c>
      <c r="L219" s="13">
        <f t="shared" si="61"/>
        <v>0</v>
      </c>
      <c r="M219" s="13">
        <f t="shared" si="61"/>
        <v>159000</v>
      </c>
      <c r="N219" s="13">
        <f t="shared" si="60"/>
        <v>2385600</v>
      </c>
      <c r="O219" s="13">
        <f t="shared" si="61"/>
        <v>2385600</v>
      </c>
      <c r="P219" s="14">
        <f t="shared" si="58"/>
        <v>10838400</v>
      </c>
    </row>
    <row r="220" spans="1:16" s="78" customFormat="1" ht="25.5" x14ac:dyDescent="0.2">
      <c r="A220" s="251">
        <v>1115031</v>
      </c>
      <c r="B220" s="89" t="s">
        <v>155</v>
      </c>
      <c r="C220" s="192" t="s">
        <v>2</v>
      </c>
      <c r="D220" s="90" t="s">
        <v>98</v>
      </c>
      <c r="E220" s="15">
        <f t="shared" si="57"/>
        <v>8112800</v>
      </c>
      <c r="F220" s="91">
        <v>8112800</v>
      </c>
      <c r="G220" s="91">
        <v>5459700</v>
      </c>
      <c r="H220" s="91">
        <v>984000</v>
      </c>
      <c r="I220" s="91"/>
      <c r="J220" s="15">
        <f t="shared" si="59"/>
        <v>2725600</v>
      </c>
      <c r="K220" s="91">
        <v>340000</v>
      </c>
      <c r="L220" s="91"/>
      <c r="M220" s="91">
        <v>159000</v>
      </c>
      <c r="N220" s="13">
        <f t="shared" si="60"/>
        <v>2385600</v>
      </c>
      <c r="O220" s="91">
        <v>2385600</v>
      </c>
      <c r="P220" s="14">
        <f t="shared" si="58"/>
        <v>10838400</v>
      </c>
    </row>
    <row r="221" spans="1:16" s="168" customFormat="1" x14ac:dyDescent="0.2">
      <c r="A221" s="253">
        <v>1115040</v>
      </c>
      <c r="B221" s="34" t="s">
        <v>156</v>
      </c>
      <c r="C221" s="191"/>
      <c r="D221" s="69" t="s">
        <v>157</v>
      </c>
      <c r="E221" s="15">
        <f>E222</f>
        <v>2901900</v>
      </c>
      <c r="F221" s="15">
        <f t="shared" ref="F221:O221" si="62">F222</f>
        <v>2901900</v>
      </c>
      <c r="G221" s="15">
        <f t="shared" si="62"/>
        <v>1115400</v>
      </c>
      <c r="H221" s="15">
        <f t="shared" si="62"/>
        <v>291700</v>
      </c>
      <c r="I221" s="15">
        <f t="shared" si="62"/>
        <v>0</v>
      </c>
      <c r="J221" s="15">
        <f t="shared" si="59"/>
        <v>883000</v>
      </c>
      <c r="K221" s="15">
        <f t="shared" si="62"/>
        <v>10000</v>
      </c>
      <c r="L221" s="15">
        <f t="shared" si="62"/>
        <v>0</v>
      </c>
      <c r="M221" s="15">
        <f t="shared" si="62"/>
        <v>0</v>
      </c>
      <c r="N221" s="13">
        <f t="shared" si="60"/>
        <v>873000</v>
      </c>
      <c r="O221" s="15">
        <f t="shared" si="62"/>
        <v>873000</v>
      </c>
      <c r="P221" s="14">
        <f t="shared" si="58"/>
        <v>3784900</v>
      </c>
    </row>
    <row r="222" spans="1:16" s="78" customFormat="1" ht="17.25" customHeight="1" x14ac:dyDescent="0.2">
      <c r="A222" s="251">
        <v>1115041</v>
      </c>
      <c r="B222" s="89" t="s">
        <v>158</v>
      </c>
      <c r="C222" s="192" t="s">
        <v>2</v>
      </c>
      <c r="D222" s="90" t="s">
        <v>328</v>
      </c>
      <c r="E222" s="15">
        <f t="shared" si="57"/>
        <v>2901900</v>
      </c>
      <c r="F222" s="91">
        <v>2901900</v>
      </c>
      <c r="G222" s="91">
        <v>1115400</v>
      </c>
      <c r="H222" s="91">
        <v>291700</v>
      </c>
      <c r="I222" s="91"/>
      <c r="J222" s="15">
        <f t="shared" si="59"/>
        <v>883000</v>
      </c>
      <c r="K222" s="91">
        <v>10000</v>
      </c>
      <c r="L222" s="91"/>
      <c r="M222" s="91"/>
      <c r="N222" s="13">
        <f t="shared" si="60"/>
        <v>873000</v>
      </c>
      <c r="O222" s="91">
        <v>873000</v>
      </c>
      <c r="P222" s="14">
        <f t="shared" si="58"/>
        <v>3784900</v>
      </c>
    </row>
    <row r="223" spans="1:16" s="168" customFormat="1" ht="17.25" customHeight="1" x14ac:dyDescent="0.2">
      <c r="A223" s="253" t="s">
        <v>502</v>
      </c>
      <c r="B223" s="208" t="s">
        <v>504</v>
      </c>
      <c r="C223" s="191"/>
      <c r="D223" s="69" t="s">
        <v>503</v>
      </c>
      <c r="E223" s="15">
        <f>E224+E225</f>
        <v>506900</v>
      </c>
      <c r="F223" s="15">
        <f t="shared" ref="F223:O223" si="63">F224+F225</f>
        <v>506900</v>
      </c>
      <c r="G223" s="15">
        <f t="shared" si="63"/>
        <v>298300</v>
      </c>
      <c r="H223" s="15">
        <f t="shared" si="63"/>
        <v>21000</v>
      </c>
      <c r="I223" s="15">
        <f t="shared" si="63"/>
        <v>0</v>
      </c>
      <c r="J223" s="15">
        <f t="shared" si="63"/>
        <v>0</v>
      </c>
      <c r="K223" s="15">
        <f t="shared" si="63"/>
        <v>0</v>
      </c>
      <c r="L223" s="15">
        <f t="shared" si="63"/>
        <v>0</v>
      </c>
      <c r="M223" s="15">
        <f t="shared" si="63"/>
        <v>0</v>
      </c>
      <c r="N223" s="15">
        <f t="shared" si="63"/>
        <v>0</v>
      </c>
      <c r="O223" s="15">
        <f t="shared" si="63"/>
        <v>0</v>
      </c>
      <c r="P223" s="14">
        <f t="shared" si="58"/>
        <v>506900</v>
      </c>
    </row>
    <row r="224" spans="1:16" s="78" customFormat="1" ht="25.5" x14ac:dyDescent="0.2">
      <c r="A224" s="251" t="s">
        <v>506</v>
      </c>
      <c r="B224" s="207" t="s">
        <v>507</v>
      </c>
      <c r="C224" s="192" t="s">
        <v>2</v>
      </c>
      <c r="D224" s="90" t="s">
        <v>505</v>
      </c>
      <c r="E224" s="15">
        <f t="shared" si="57"/>
        <v>10000</v>
      </c>
      <c r="F224" s="91">
        <v>10000</v>
      </c>
      <c r="G224" s="91"/>
      <c r="H224" s="91"/>
      <c r="I224" s="91"/>
      <c r="J224" s="15">
        <f t="shared" si="59"/>
        <v>0</v>
      </c>
      <c r="K224" s="91"/>
      <c r="L224" s="91"/>
      <c r="M224" s="91"/>
      <c r="N224" s="13">
        <f t="shared" si="60"/>
        <v>0</v>
      </c>
      <c r="O224" s="91"/>
      <c r="P224" s="104">
        <f t="shared" si="58"/>
        <v>10000</v>
      </c>
    </row>
    <row r="225" spans="1:16" s="78" customFormat="1" x14ac:dyDescent="0.2">
      <c r="A225" s="251" t="s">
        <v>555</v>
      </c>
      <c r="B225" s="207" t="s">
        <v>556</v>
      </c>
      <c r="C225" s="192" t="s">
        <v>2</v>
      </c>
      <c r="D225" s="318" t="s">
        <v>557</v>
      </c>
      <c r="E225" s="15">
        <f t="shared" si="57"/>
        <v>496900</v>
      </c>
      <c r="F225" s="91">
        <v>496900</v>
      </c>
      <c r="G225" s="91">
        <v>298300</v>
      </c>
      <c r="H225" s="91">
        <v>21000</v>
      </c>
      <c r="I225" s="91"/>
      <c r="J225" s="15">
        <f t="shared" si="59"/>
        <v>0</v>
      </c>
      <c r="K225" s="91"/>
      <c r="L225" s="91"/>
      <c r="M225" s="91"/>
      <c r="N225" s="13">
        <f t="shared" si="60"/>
        <v>0</v>
      </c>
      <c r="O225" s="91"/>
      <c r="P225" s="104">
        <f t="shared" si="58"/>
        <v>496900</v>
      </c>
    </row>
    <row r="226" spans="1:16" s="7" customFormat="1" ht="25.5" x14ac:dyDescent="0.2">
      <c r="A226" s="248">
        <v>1200000</v>
      </c>
      <c r="B226" s="39"/>
      <c r="C226" s="41"/>
      <c r="D226" s="74" t="s">
        <v>74</v>
      </c>
      <c r="E226" s="33">
        <f>E227</f>
        <v>87067548</v>
      </c>
      <c r="F226" s="33">
        <f t="shared" ref="F226:O226" si="64">F227</f>
        <v>87067548</v>
      </c>
      <c r="G226" s="33">
        <f t="shared" si="64"/>
        <v>2505400</v>
      </c>
      <c r="H226" s="33">
        <f t="shared" si="64"/>
        <v>9305200</v>
      </c>
      <c r="I226" s="33">
        <f t="shared" si="64"/>
        <v>0</v>
      </c>
      <c r="J226" s="33">
        <f t="shared" si="64"/>
        <v>63110511</v>
      </c>
      <c r="K226" s="33">
        <f t="shared" si="64"/>
        <v>0</v>
      </c>
      <c r="L226" s="33">
        <f t="shared" si="64"/>
        <v>0</v>
      </c>
      <c r="M226" s="33">
        <f t="shared" si="64"/>
        <v>0</v>
      </c>
      <c r="N226" s="33">
        <f t="shared" si="64"/>
        <v>63110511</v>
      </c>
      <c r="O226" s="33">
        <f t="shared" si="64"/>
        <v>63110511</v>
      </c>
      <c r="P226" s="14">
        <f t="shared" si="42"/>
        <v>150178059</v>
      </c>
    </row>
    <row r="227" spans="1:16" s="7" customFormat="1" ht="25.5" x14ac:dyDescent="0.2">
      <c r="A227" s="250" t="s">
        <v>329</v>
      </c>
      <c r="B227" s="36"/>
      <c r="C227" s="41"/>
      <c r="D227" s="70" t="s">
        <v>118</v>
      </c>
      <c r="E227" s="33">
        <f>E228+E229+E230+E237+E238+E242+E236+E243+E247+E248+E249+E250+E240+E239</f>
        <v>87067548</v>
      </c>
      <c r="F227" s="125">
        <f>F228+F229+F230+F237+F238+F242+F236+F243+F247+F248+F249+F250+F240+F239</f>
        <v>87067548</v>
      </c>
      <c r="G227" s="33">
        <f>G228+G229+G230+G237+G238+G242+G236+G243+G247+G248+G249+G250+G240</f>
        <v>2505400</v>
      </c>
      <c r="H227" s="33">
        <f>H228+H229+H230+H237+H238+H242+H236+H243+H247+H248+H249+H250+H240</f>
        <v>9305200</v>
      </c>
      <c r="I227" s="33">
        <f>I228+I229+I230+I237+I238+I242+I236+I243+I247+I248+I249+I250+I240</f>
        <v>0</v>
      </c>
      <c r="J227" s="33">
        <f>J228+J229+J230+J237+J238+J242+J236+J243+J247+J248+J249+J250+J240+J239</f>
        <v>63110511</v>
      </c>
      <c r="K227" s="33">
        <f>K228+K229+K230+K237+K238+K242+K236+K243+K247+K248+K249+K250+K240</f>
        <v>0</v>
      </c>
      <c r="L227" s="33">
        <f>L228+L229+L230+L237+L238+L242+L236+L243+L247+L248+L249+L250+L240</f>
        <v>0</v>
      </c>
      <c r="M227" s="33">
        <f>M228+M229+M230+M237+M238+M242+M236+M243+M247+M248+M249+M250+M240</f>
        <v>0</v>
      </c>
      <c r="N227" s="33">
        <f>N228+N229+N230+N237+N238+N242+N236+N243+N247+N248+N249+N250+N240+N239</f>
        <v>63110511</v>
      </c>
      <c r="O227" s="33">
        <f>O228+O229+O230+O237+O238+O242+O236+O243+O247+O248+O249+O250+O240+O239</f>
        <v>63110511</v>
      </c>
      <c r="P227" s="33">
        <f>P228+P229+P230+P237+P238+P242+P236+P243+P247+P248+P249+P250+P240+P239</f>
        <v>150178059</v>
      </c>
    </row>
    <row r="228" spans="1:16" s="7" customFormat="1" ht="25.5" x14ac:dyDescent="0.2">
      <c r="A228" s="250" t="s">
        <v>330</v>
      </c>
      <c r="B228" s="29" t="s">
        <v>208</v>
      </c>
      <c r="C228" s="29" t="s">
        <v>133</v>
      </c>
      <c r="D228" s="55" t="s">
        <v>207</v>
      </c>
      <c r="E228" s="15">
        <f t="shared" ref="E228:E246" si="65">F228+I228</f>
        <v>3504600</v>
      </c>
      <c r="F228" s="13">
        <v>3504600</v>
      </c>
      <c r="G228" s="13">
        <v>2505400</v>
      </c>
      <c r="H228" s="13">
        <v>123200</v>
      </c>
      <c r="I228" s="13"/>
      <c r="J228" s="15">
        <f>K228+N228</f>
        <v>422800</v>
      </c>
      <c r="K228" s="13"/>
      <c r="L228" s="13"/>
      <c r="M228" s="13"/>
      <c r="N228" s="11">
        <f>O228</f>
        <v>422800</v>
      </c>
      <c r="O228" s="11">
        <v>422800</v>
      </c>
      <c r="P228" s="14">
        <f t="shared" si="42"/>
        <v>3927400</v>
      </c>
    </row>
    <row r="229" spans="1:16" ht="25.5" hidden="1" x14ac:dyDescent="0.2">
      <c r="A229" s="250">
        <v>4016010</v>
      </c>
      <c r="B229" s="31" t="s">
        <v>57</v>
      </c>
      <c r="C229" s="31" t="s">
        <v>136</v>
      </c>
      <c r="D229" s="60" t="s">
        <v>85</v>
      </c>
      <c r="E229" s="15">
        <f t="shared" si="65"/>
        <v>0</v>
      </c>
      <c r="F229" s="11"/>
      <c r="G229" s="11"/>
      <c r="H229" s="11"/>
      <c r="I229" s="11"/>
      <c r="J229" s="15">
        <f t="shared" ref="J229:J247" si="66">K229+N229</f>
        <v>0</v>
      </c>
      <c r="K229" s="11"/>
      <c r="L229" s="11"/>
      <c r="M229" s="11"/>
      <c r="N229" s="11">
        <f t="shared" ref="N229:N250" si="67">O229</f>
        <v>0</v>
      </c>
      <c r="O229" s="11"/>
      <c r="P229" s="14">
        <f t="shared" si="42"/>
        <v>0</v>
      </c>
    </row>
    <row r="230" spans="1:16" x14ac:dyDescent="0.2">
      <c r="A230" s="250" t="s">
        <v>332</v>
      </c>
      <c r="B230" s="31" t="s">
        <v>57</v>
      </c>
      <c r="C230" s="31"/>
      <c r="D230" s="75" t="s">
        <v>331</v>
      </c>
      <c r="E230" s="15">
        <f t="shared" si="65"/>
        <v>1900000</v>
      </c>
      <c r="F230" s="15">
        <f>F231+F233+F234+F232+F235</f>
        <v>1900000</v>
      </c>
      <c r="G230" s="15">
        <f>G231+G233+G234+G232+G235</f>
        <v>0</v>
      </c>
      <c r="H230" s="15">
        <f>H231+H233+H234+H232+H235</f>
        <v>0</v>
      </c>
      <c r="I230" s="15">
        <f>I231+I233+I234+I232+I235</f>
        <v>0</v>
      </c>
      <c r="J230" s="15">
        <f t="shared" si="66"/>
        <v>5183623</v>
      </c>
      <c r="K230" s="15">
        <f>K231+K233+K234+K232+K235</f>
        <v>0</v>
      </c>
      <c r="L230" s="15">
        <f>L231+L233+L234+L232+L235</f>
        <v>0</v>
      </c>
      <c r="M230" s="15">
        <f>M231+M233+M234+M232+M235</f>
        <v>0</v>
      </c>
      <c r="N230" s="11">
        <f t="shared" si="67"/>
        <v>5183623</v>
      </c>
      <c r="O230" s="15">
        <f>O231+O233+O234+O232+O235</f>
        <v>5183623</v>
      </c>
      <c r="P230" s="14">
        <f t="shared" si="42"/>
        <v>7083623</v>
      </c>
    </row>
    <row r="231" spans="1:16" s="84" customFormat="1" x14ac:dyDescent="0.2">
      <c r="A231" s="251" t="s">
        <v>335</v>
      </c>
      <c r="B231" s="82" t="s">
        <v>334</v>
      </c>
      <c r="C231" s="82" t="s">
        <v>75</v>
      </c>
      <c r="D231" s="71" t="s">
        <v>333</v>
      </c>
      <c r="E231" s="103">
        <f t="shared" ref="E231:E236" si="68">F231+I231</f>
        <v>0</v>
      </c>
      <c r="F231" s="101"/>
      <c r="G231" s="101"/>
      <c r="H231" s="101"/>
      <c r="I231" s="101"/>
      <c r="J231" s="15">
        <f t="shared" si="66"/>
        <v>1630000</v>
      </c>
      <c r="K231" s="101"/>
      <c r="L231" s="101"/>
      <c r="M231" s="101"/>
      <c r="N231" s="11">
        <f t="shared" si="67"/>
        <v>1630000</v>
      </c>
      <c r="O231" s="101">
        <v>1630000</v>
      </c>
      <c r="P231" s="14">
        <f t="shared" si="42"/>
        <v>1630000</v>
      </c>
    </row>
    <row r="232" spans="1:16" s="84" customFormat="1" ht="13.5" customHeight="1" x14ac:dyDescent="0.2">
      <c r="A232" s="251" t="s">
        <v>512</v>
      </c>
      <c r="B232" s="82" t="s">
        <v>513</v>
      </c>
      <c r="C232" s="82" t="s">
        <v>75</v>
      </c>
      <c r="D232" s="144" t="s">
        <v>514</v>
      </c>
      <c r="E232" s="103">
        <f t="shared" si="68"/>
        <v>1900000</v>
      </c>
      <c r="F232" s="101">
        <v>1900000</v>
      </c>
      <c r="G232" s="101"/>
      <c r="H232" s="101"/>
      <c r="I232" s="101"/>
      <c r="J232" s="15">
        <f t="shared" si="66"/>
        <v>0</v>
      </c>
      <c r="K232" s="101"/>
      <c r="L232" s="101"/>
      <c r="M232" s="101"/>
      <c r="N232" s="11">
        <f t="shared" si="67"/>
        <v>0</v>
      </c>
      <c r="O232" s="101"/>
      <c r="P232" s="14">
        <f t="shared" si="42"/>
        <v>1900000</v>
      </c>
    </row>
    <row r="233" spans="1:16" s="84" customFormat="1" x14ac:dyDescent="0.2">
      <c r="A233" s="251" t="s">
        <v>337</v>
      </c>
      <c r="B233" s="82" t="s">
        <v>336</v>
      </c>
      <c r="C233" s="82" t="s">
        <v>75</v>
      </c>
      <c r="D233" s="144" t="s">
        <v>338</v>
      </c>
      <c r="E233" s="103">
        <f t="shared" si="68"/>
        <v>0</v>
      </c>
      <c r="F233" s="101"/>
      <c r="G233" s="101"/>
      <c r="H233" s="101"/>
      <c r="I233" s="101"/>
      <c r="J233" s="15">
        <f t="shared" si="66"/>
        <v>602000</v>
      </c>
      <c r="K233" s="101"/>
      <c r="L233" s="101"/>
      <c r="M233" s="101"/>
      <c r="N233" s="11">
        <f t="shared" si="67"/>
        <v>602000</v>
      </c>
      <c r="O233" s="101">
        <v>602000</v>
      </c>
      <c r="P233" s="14">
        <f t="shared" si="42"/>
        <v>602000</v>
      </c>
    </row>
    <row r="234" spans="1:16" s="84" customFormat="1" ht="25.5" hidden="1" x14ac:dyDescent="0.2">
      <c r="A234" s="251" t="s">
        <v>342</v>
      </c>
      <c r="B234" s="82" t="s">
        <v>343</v>
      </c>
      <c r="C234" s="82" t="s">
        <v>75</v>
      </c>
      <c r="D234" s="144" t="s">
        <v>177</v>
      </c>
      <c r="E234" s="103">
        <f t="shared" si="68"/>
        <v>0</v>
      </c>
      <c r="F234" s="101"/>
      <c r="G234" s="101"/>
      <c r="H234" s="101"/>
      <c r="I234" s="101"/>
      <c r="J234" s="15">
        <f t="shared" si="66"/>
        <v>0</v>
      </c>
      <c r="K234" s="101"/>
      <c r="L234" s="101"/>
      <c r="M234" s="101"/>
      <c r="N234" s="11">
        <f t="shared" si="67"/>
        <v>0</v>
      </c>
      <c r="O234" s="101"/>
      <c r="P234" s="14">
        <f t="shared" si="42"/>
        <v>0</v>
      </c>
    </row>
    <row r="235" spans="1:16" s="84" customFormat="1" ht="25.5" x14ac:dyDescent="0.2">
      <c r="A235" s="251" t="s">
        <v>394</v>
      </c>
      <c r="B235" s="82" t="s">
        <v>392</v>
      </c>
      <c r="C235" s="82" t="s">
        <v>75</v>
      </c>
      <c r="D235" s="144" t="s">
        <v>393</v>
      </c>
      <c r="E235" s="103">
        <f t="shared" si="68"/>
        <v>0</v>
      </c>
      <c r="F235" s="101"/>
      <c r="G235" s="101"/>
      <c r="H235" s="101"/>
      <c r="I235" s="101"/>
      <c r="J235" s="15">
        <f t="shared" si="66"/>
        <v>2951623</v>
      </c>
      <c r="K235" s="101"/>
      <c r="L235" s="101"/>
      <c r="M235" s="101"/>
      <c r="N235" s="11">
        <f t="shared" si="67"/>
        <v>2951623</v>
      </c>
      <c r="O235" s="101">
        <v>2951623</v>
      </c>
      <c r="P235" s="14">
        <f t="shared" si="42"/>
        <v>2951623</v>
      </c>
    </row>
    <row r="236" spans="1:16" ht="29.25" customHeight="1" x14ac:dyDescent="0.2">
      <c r="A236" s="250" t="s">
        <v>347</v>
      </c>
      <c r="B236" s="42">
        <v>6020</v>
      </c>
      <c r="C236" s="12" t="s">
        <v>75</v>
      </c>
      <c r="D236" s="113" t="s">
        <v>346</v>
      </c>
      <c r="E236" s="15">
        <f t="shared" si="68"/>
        <v>0</v>
      </c>
      <c r="F236" s="11"/>
      <c r="G236" s="11"/>
      <c r="H236" s="11"/>
      <c r="I236" s="11"/>
      <c r="J236" s="15">
        <f t="shared" si="66"/>
        <v>2000000</v>
      </c>
      <c r="K236" s="11"/>
      <c r="L236" s="11"/>
      <c r="M236" s="11"/>
      <c r="N236" s="11">
        <f t="shared" si="67"/>
        <v>2000000</v>
      </c>
      <c r="O236" s="11">
        <v>2000000</v>
      </c>
      <c r="P236" s="14">
        <f>E236+J236</f>
        <v>2000000</v>
      </c>
    </row>
    <row r="237" spans="1:16" x14ac:dyDescent="0.2">
      <c r="A237" s="250" t="s">
        <v>341</v>
      </c>
      <c r="B237" s="12" t="s">
        <v>340</v>
      </c>
      <c r="C237" s="12" t="s">
        <v>75</v>
      </c>
      <c r="D237" s="122" t="s">
        <v>339</v>
      </c>
      <c r="E237" s="15">
        <f t="shared" si="65"/>
        <v>50628322</v>
      </c>
      <c r="F237" s="178">
        <v>50628322</v>
      </c>
      <c r="G237" s="178"/>
      <c r="H237" s="178">
        <v>9182000</v>
      </c>
      <c r="I237" s="50"/>
      <c r="J237" s="15">
        <f t="shared" si="66"/>
        <v>20771788</v>
      </c>
      <c r="K237" s="50"/>
      <c r="L237" s="50"/>
      <c r="M237" s="50"/>
      <c r="N237" s="11">
        <f t="shared" si="67"/>
        <v>20771788</v>
      </c>
      <c r="O237" s="50">
        <v>20771788</v>
      </c>
      <c r="P237" s="14">
        <f t="shared" si="42"/>
        <v>71400110</v>
      </c>
    </row>
    <row r="238" spans="1:16" ht="29.25" hidden="1" customHeight="1" x14ac:dyDescent="0.2">
      <c r="A238" s="250">
        <v>4016100</v>
      </c>
      <c r="B238" s="37" t="s">
        <v>176</v>
      </c>
      <c r="C238" s="121" t="s">
        <v>75</v>
      </c>
      <c r="D238" s="123" t="s">
        <v>177</v>
      </c>
      <c r="E238" s="115">
        <f t="shared" si="65"/>
        <v>0</v>
      </c>
      <c r="F238" s="11"/>
      <c r="G238" s="11"/>
      <c r="H238" s="11"/>
      <c r="I238" s="11"/>
      <c r="J238" s="15">
        <f t="shared" si="66"/>
        <v>0</v>
      </c>
      <c r="K238" s="11"/>
      <c r="L238" s="11"/>
      <c r="M238" s="11"/>
      <c r="N238" s="11">
        <f t="shared" si="67"/>
        <v>0</v>
      </c>
      <c r="O238" s="11"/>
      <c r="P238" s="14">
        <f t="shared" si="42"/>
        <v>0</v>
      </c>
    </row>
    <row r="239" spans="1:16" ht="16.5" customHeight="1" x14ac:dyDescent="0.25">
      <c r="A239" s="250" t="s">
        <v>345</v>
      </c>
      <c r="B239" s="37" t="s">
        <v>344</v>
      </c>
      <c r="C239" s="121" t="s">
        <v>75</v>
      </c>
      <c r="D239" s="124" t="s">
        <v>183</v>
      </c>
      <c r="E239" s="115">
        <f t="shared" si="65"/>
        <v>435000</v>
      </c>
      <c r="F239" s="11">
        <v>435000</v>
      </c>
      <c r="G239" s="11"/>
      <c r="H239" s="11"/>
      <c r="I239" s="11"/>
      <c r="J239" s="15">
        <f t="shared" si="66"/>
        <v>500000</v>
      </c>
      <c r="K239" s="11"/>
      <c r="L239" s="11"/>
      <c r="M239" s="11"/>
      <c r="N239" s="11">
        <f t="shared" si="67"/>
        <v>500000</v>
      </c>
      <c r="O239" s="11">
        <v>500000</v>
      </c>
      <c r="P239" s="14">
        <f t="shared" si="42"/>
        <v>935000</v>
      </c>
    </row>
    <row r="240" spans="1:16" ht="17.25" hidden="1" customHeight="1" x14ac:dyDescent="0.2">
      <c r="A240" s="250" t="s">
        <v>350</v>
      </c>
      <c r="B240" s="112">
        <v>6070</v>
      </c>
      <c r="C240" s="12"/>
      <c r="D240" s="146" t="s">
        <v>348</v>
      </c>
      <c r="E240" s="15">
        <f>F240+I240</f>
        <v>0</v>
      </c>
      <c r="F240" s="13">
        <f>F241</f>
        <v>0</v>
      </c>
      <c r="G240" s="13">
        <f>G241</f>
        <v>0</v>
      </c>
      <c r="H240" s="13">
        <f>H241</f>
        <v>0</v>
      </c>
      <c r="I240" s="13">
        <f>I241</f>
        <v>0</v>
      </c>
      <c r="J240" s="15">
        <f t="shared" si="66"/>
        <v>0</v>
      </c>
      <c r="K240" s="13">
        <f>K241</f>
        <v>0</v>
      </c>
      <c r="L240" s="13">
        <f>L241</f>
        <v>0</v>
      </c>
      <c r="M240" s="13">
        <f>M241</f>
        <v>0</v>
      </c>
      <c r="N240" s="11">
        <f t="shared" si="67"/>
        <v>0</v>
      </c>
      <c r="O240" s="13">
        <f>O241</f>
        <v>0</v>
      </c>
      <c r="P240" s="14">
        <f>E240+J240</f>
        <v>0</v>
      </c>
    </row>
    <row r="241" spans="1:16" s="84" customFormat="1" ht="15.75" hidden="1" customHeight="1" x14ac:dyDescent="0.2">
      <c r="A241" s="251" t="s">
        <v>351</v>
      </c>
      <c r="B241" s="145">
        <v>6072</v>
      </c>
      <c r="C241" s="82" t="s">
        <v>178</v>
      </c>
      <c r="D241" s="147" t="s">
        <v>349</v>
      </c>
      <c r="E241" s="103">
        <f>F241+I241</f>
        <v>0</v>
      </c>
      <c r="F241" s="91"/>
      <c r="G241" s="91"/>
      <c r="H241" s="91"/>
      <c r="I241" s="91"/>
      <c r="J241" s="15">
        <f t="shared" si="66"/>
        <v>0</v>
      </c>
      <c r="K241" s="91"/>
      <c r="L241" s="91"/>
      <c r="M241" s="91"/>
      <c r="N241" s="11">
        <f t="shared" si="67"/>
        <v>0</v>
      </c>
      <c r="O241" s="101"/>
      <c r="P241" s="104"/>
    </row>
    <row r="242" spans="1:16" s="165" customFormat="1" ht="13.5" customHeight="1" x14ac:dyDescent="0.2">
      <c r="A242" s="253" t="s">
        <v>369</v>
      </c>
      <c r="B242" s="37" t="s">
        <v>368</v>
      </c>
      <c r="C242" s="37" t="s">
        <v>178</v>
      </c>
      <c r="D242" s="229" t="s">
        <v>367</v>
      </c>
      <c r="E242" s="15">
        <f t="shared" si="65"/>
        <v>0</v>
      </c>
      <c r="F242" s="11"/>
      <c r="G242" s="11"/>
      <c r="H242" s="11"/>
      <c r="I242" s="11"/>
      <c r="J242" s="15">
        <f t="shared" si="66"/>
        <v>2308000</v>
      </c>
      <c r="K242" s="11"/>
      <c r="L242" s="11"/>
      <c r="M242" s="11"/>
      <c r="N242" s="11">
        <f t="shared" si="67"/>
        <v>2308000</v>
      </c>
      <c r="O242" s="11">
        <v>2308000</v>
      </c>
      <c r="P242" s="14">
        <f t="shared" si="42"/>
        <v>2308000</v>
      </c>
    </row>
    <row r="243" spans="1:16" x14ac:dyDescent="0.2">
      <c r="A243" s="250" t="s">
        <v>354</v>
      </c>
      <c r="B243" s="28" t="s">
        <v>353</v>
      </c>
      <c r="C243" s="12"/>
      <c r="D243" s="62" t="s">
        <v>352</v>
      </c>
      <c r="E243" s="15">
        <f t="shared" si="65"/>
        <v>30599626</v>
      </c>
      <c r="F243" s="11">
        <f>F244+F245+F246</f>
        <v>30599626</v>
      </c>
      <c r="G243" s="11">
        <f>G244+G245+G246</f>
        <v>0</v>
      </c>
      <c r="H243" s="11">
        <f>H244+H245+H246</f>
        <v>0</v>
      </c>
      <c r="I243" s="11">
        <f>I244+I245+I246</f>
        <v>0</v>
      </c>
      <c r="J243" s="15">
        <f t="shared" si="66"/>
        <v>30877600</v>
      </c>
      <c r="K243" s="11">
        <f>K244+K245+K246</f>
        <v>0</v>
      </c>
      <c r="L243" s="11">
        <f>L244+L245+L246</f>
        <v>0</v>
      </c>
      <c r="M243" s="11">
        <f>M244+M245+M246</f>
        <v>0</v>
      </c>
      <c r="N243" s="11">
        <f t="shared" si="67"/>
        <v>30877600</v>
      </c>
      <c r="O243" s="11">
        <f>O244+O245+O246</f>
        <v>30877600</v>
      </c>
      <c r="P243" s="14">
        <f t="shared" si="42"/>
        <v>61477226</v>
      </c>
    </row>
    <row r="244" spans="1:16" s="84" customFormat="1" ht="25.5" x14ac:dyDescent="0.2">
      <c r="A244" s="251" t="s">
        <v>357</v>
      </c>
      <c r="B244" s="100" t="s">
        <v>356</v>
      </c>
      <c r="C244" s="82" t="s">
        <v>76</v>
      </c>
      <c r="D244" s="71" t="s">
        <v>355</v>
      </c>
      <c r="E244" s="103">
        <f t="shared" si="65"/>
        <v>30599626</v>
      </c>
      <c r="F244" s="101">
        <v>30599626</v>
      </c>
      <c r="G244" s="101"/>
      <c r="H244" s="101"/>
      <c r="I244" s="101"/>
      <c r="J244" s="15">
        <f t="shared" si="66"/>
        <v>30877600</v>
      </c>
      <c r="K244" s="101"/>
      <c r="L244" s="101"/>
      <c r="M244" s="101"/>
      <c r="N244" s="11">
        <f t="shared" si="67"/>
        <v>30877600</v>
      </c>
      <c r="O244" s="101">
        <v>30877600</v>
      </c>
      <c r="P244" s="14">
        <f t="shared" si="42"/>
        <v>61477226</v>
      </c>
    </row>
    <row r="245" spans="1:16" s="84" customFormat="1" ht="25.5" hidden="1" x14ac:dyDescent="0.2">
      <c r="A245" s="251" t="s">
        <v>360</v>
      </c>
      <c r="B245" s="100" t="s">
        <v>359</v>
      </c>
      <c r="C245" s="96" t="s">
        <v>76</v>
      </c>
      <c r="D245" s="95" t="s">
        <v>358</v>
      </c>
      <c r="E245" s="103">
        <f t="shared" si="65"/>
        <v>0</v>
      </c>
      <c r="F245" s="101"/>
      <c r="G245" s="101"/>
      <c r="H245" s="101"/>
      <c r="I245" s="101"/>
      <c r="J245" s="15">
        <f t="shared" si="66"/>
        <v>0</v>
      </c>
      <c r="K245" s="101"/>
      <c r="L245" s="101"/>
      <c r="M245" s="101"/>
      <c r="N245" s="11">
        <f t="shared" si="67"/>
        <v>0</v>
      </c>
      <c r="O245" s="101"/>
      <c r="P245" s="104">
        <f t="shared" si="42"/>
        <v>0</v>
      </c>
    </row>
    <row r="246" spans="1:16" s="84" customFormat="1" ht="28.9" hidden="1" customHeight="1" x14ac:dyDescent="0.2">
      <c r="A246" s="251" t="s">
        <v>363</v>
      </c>
      <c r="B246" s="100" t="s">
        <v>362</v>
      </c>
      <c r="C246" s="96" t="s">
        <v>76</v>
      </c>
      <c r="D246" s="148" t="s">
        <v>361</v>
      </c>
      <c r="E246" s="103">
        <f t="shared" si="65"/>
        <v>0</v>
      </c>
      <c r="F246" s="101"/>
      <c r="G246" s="101"/>
      <c r="H246" s="101"/>
      <c r="I246" s="101"/>
      <c r="J246" s="15">
        <f t="shared" si="66"/>
        <v>0</v>
      </c>
      <c r="K246" s="101"/>
      <c r="L246" s="101"/>
      <c r="M246" s="101"/>
      <c r="N246" s="11">
        <f t="shared" si="67"/>
        <v>0</v>
      </c>
      <c r="O246" s="101"/>
      <c r="P246" s="104">
        <f t="shared" si="42"/>
        <v>0</v>
      </c>
    </row>
    <row r="247" spans="1:16" x14ac:dyDescent="0.2">
      <c r="A247" s="250" t="s">
        <v>364</v>
      </c>
      <c r="B247" s="28" t="s">
        <v>196</v>
      </c>
      <c r="C247" s="12" t="s">
        <v>140</v>
      </c>
      <c r="D247" s="17" t="s">
        <v>88</v>
      </c>
      <c r="E247" s="15"/>
      <c r="F247" s="50"/>
      <c r="G247" s="50"/>
      <c r="H247" s="50"/>
      <c r="I247" s="50"/>
      <c r="J247" s="15">
        <f t="shared" si="66"/>
        <v>278700</v>
      </c>
      <c r="K247" s="50"/>
      <c r="L247" s="50"/>
      <c r="M247" s="50"/>
      <c r="N247" s="11">
        <f t="shared" si="67"/>
        <v>278700</v>
      </c>
      <c r="O247" s="50">
        <v>278700</v>
      </c>
      <c r="P247" s="14">
        <f t="shared" si="42"/>
        <v>278700</v>
      </c>
    </row>
    <row r="248" spans="1:16" hidden="1" x14ac:dyDescent="0.2">
      <c r="A248" s="250" t="s">
        <v>366</v>
      </c>
      <c r="B248" s="28" t="s">
        <v>195</v>
      </c>
      <c r="C248" s="12" t="s">
        <v>139</v>
      </c>
      <c r="D248" s="62" t="s">
        <v>365</v>
      </c>
      <c r="E248" s="15"/>
      <c r="F248" s="11"/>
      <c r="G248" s="11"/>
      <c r="H248" s="11"/>
      <c r="I248" s="11"/>
      <c r="J248" s="15">
        <f>K248+N248</f>
        <v>0</v>
      </c>
      <c r="K248" s="11"/>
      <c r="L248" s="11"/>
      <c r="M248" s="11"/>
      <c r="N248" s="11">
        <f t="shared" si="67"/>
        <v>0</v>
      </c>
      <c r="O248" s="11"/>
      <c r="P248" s="14">
        <f t="shared" si="42"/>
        <v>0</v>
      </c>
    </row>
    <row r="249" spans="1:16" s="133" customFormat="1" hidden="1" x14ac:dyDescent="0.2">
      <c r="A249" s="264" t="s">
        <v>369</v>
      </c>
      <c r="B249" s="149" t="s">
        <v>368</v>
      </c>
      <c r="C249" s="150" t="s">
        <v>178</v>
      </c>
      <c r="D249" s="140" t="s">
        <v>367</v>
      </c>
      <c r="E249" s="130"/>
      <c r="F249" s="151"/>
      <c r="G249" s="151"/>
      <c r="H249" s="151"/>
      <c r="I249" s="151"/>
      <c r="J249" s="130">
        <f>K249+N249</f>
        <v>0</v>
      </c>
      <c r="K249" s="151"/>
      <c r="L249" s="151"/>
      <c r="M249" s="151"/>
      <c r="N249" s="11">
        <f t="shared" si="67"/>
        <v>0</v>
      </c>
      <c r="O249" s="151"/>
      <c r="P249" s="132">
        <f t="shared" si="42"/>
        <v>0</v>
      </c>
    </row>
    <row r="250" spans="1:16" ht="17.25" customHeight="1" x14ac:dyDescent="0.2">
      <c r="A250" s="250" t="s">
        <v>366</v>
      </c>
      <c r="B250" s="12" t="s">
        <v>195</v>
      </c>
      <c r="C250" s="12" t="s">
        <v>139</v>
      </c>
      <c r="D250" s="59" t="s">
        <v>365</v>
      </c>
      <c r="E250" s="15">
        <f>F250+I250</f>
        <v>0</v>
      </c>
      <c r="F250" s="9"/>
      <c r="G250" s="9"/>
      <c r="H250" s="9"/>
      <c r="I250" s="9"/>
      <c r="J250" s="15">
        <f>K250+N250</f>
        <v>768000</v>
      </c>
      <c r="K250" s="9"/>
      <c r="L250" s="9"/>
      <c r="M250" s="9"/>
      <c r="N250" s="11">
        <f t="shared" si="67"/>
        <v>768000</v>
      </c>
      <c r="O250" s="9">
        <v>768000</v>
      </c>
      <c r="P250" s="14">
        <f t="shared" si="42"/>
        <v>768000</v>
      </c>
    </row>
    <row r="251" spans="1:16" s="7" customFormat="1" ht="25.5" x14ac:dyDescent="0.2">
      <c r="A251" s="248">
        <v>1500000</v>
      </c>
      <c r="B251" s="39"/>
      <c r="C251" s="41"/>
      <c r="D251" s="74" t="s">
        <v>78</v>
      </c>
      <c r="E251" s="33">
        <f>E252</f>
        <v>1781574</v>
      </c>
      <c r="F251" s="33">
        <f t="shared" ref="F251:O251" si="69">F252</f>
        <v>1781574</v>
      </c>
      <c r="G251" s="33">
        <f t="shared" si="69"/>
        <v>1314100</v>
      </c>
      <c r="H251" s="33">
        <f t="shared" si="69"/>
        <v>57800</v>
      </c>
      <c r="I251" s="33">
        <f t="shared" si="69"/>
        <v>0</v>
      </c>
      <c r="J251" s="33">
        <f t="shared" si="69"/>
        <v>100158143</v>
      </c>
      <c r="K251" s="33">
        <f t="shared" si="69"/>
        <v>0</v>
      </c>
      <c r="L251" s="33">
        <f t="shared" si="69"/>
        <v>0</v>
      </c>
      <c r="M251" s="33">
        <f t="shared" si="69"/>
        <v>0</v>
      </c>
      <c r="N251" s="33">
        <f t="shared" si="69"/>
        <v>100158143</v>
      </c>
      <c r="O251" s="33">
        <f t="shared" si="69"/>
        <v>59357643</v>
      </c>
      <c r="P251" s="14">
        <f t="shared" si="42"/>
        <v>101939717</v>
      </c>
    </row>
    <row r="252" spans="1:16" s="7" customFormat="1" ht="17.25" customHeight="1" x14ac:dyDescent="0.2">
      <c r="A252" s="250" t="s">
        <v>370</v>
      </c>
      <c r="B252" s="36"/>
      <c r="C252" s="41"/>
      <c r="D252" s="70" t="s">
        <v>78</v>
      </c>
      <c r="E252" s="33">
        <f>E253+E254+E255+E256+E257+E258+E259+E260+E269+E271+E273+E263+E262+E275+E282+E264+E265</f>
        <v>1781574</v>
      </c>
      <c r="F252" s="33">
        <f t="shared" ref="F252:M252" si="70">F253+F254+F255+F256+F257+F258+F259+F260+F269+F271+F273+F263+F262+F275+F282+F264+F265</f>
        <v>1781574</v>
      </c>
      <c r="G252" s="33">
        <f t="shared" si="70"/>
        <v>1314100</v>
      </c>
      <c r="H252" s="33">
        <f t="shared" si="70"/>
        <v>57800</v>
      </c>
      <c r="I252" s="33">
        <f t="shared" si="70"/>
        <v>0</v>
      </c>
      <c r="J252" s="33">
        <f>J253+J254+J255+J256+J257+J258+J259+J260+J269+J271+J273+J263+J262+J275+J282+J264+J265+J276</f>
        <v>100158143</v>
      </c>
      <c r="K252" s="33">
        <f t="shared" si="70"/>
        <v>0</v>
      </c>
      <c r="L252" s="33">
        <f t="shared" si="70"/>
        <v>0</v>
      </c>
      <c r="M252" s="33">
        <f t="shared" si="70"/>
        <v>0</v>
      </c>
      <c r="N252" s="125">
        <f>N253+N254+N255+N256+N257+N258+N259+N260+N269+N271+N273+N263+N262+N275+N282+N264+N265+N276</f>
        <v>100158143</v>
      </c>
      <c r="O252" s="125">
        <f>O253+O254+O255+O256+O257+O258+O259+O260+O269+O271+O273+O263+O262+O275+O282+O264+O265+O276</f>
        <v>59357643</v>
      </c>
      <c r="P252" s="125">
        <f>P253+P254+P255+P256+P257+P258+P259+P260+P269+P271+P273+P263+P262+P275+P282+P264+P265+P276</f>
        <v>101939717</v>
      </c>
    </row>
    <row r="253" spans="1:16" s="7" customFormat="1" ht="25.5" x14ac:dyDescent="0.2">
      <c r="A253" s="250" t="s">
        <v>371</v>
      </c>
      <c r="B253" s="29" t="s">
        <v>208</v>
      </c>
      <c r="C253" s="29" t="s">
        <v>133</v>
      </c>
      <c r="D253" s="55" t="s">
        <v>207</v>
      </c>
      <c r="E253" s="15">
        <f t="shared" ref="E253:E282" si="71">F253+I253</f>
        <v>1781574</v>
      </c>
      <c r="F253" s="13">
        <v>1781574</v>
      </c>
      <c r="G253" s="13">
        <v>1314100</v>
      </c>
      <c r="H253" s="13">
        <v>57800</v>
      </c>
      <c r="I253" s="13"/>
      <c r="J253" s="15">
        <f t="shared" ref="J253:J268" si="72">K253+N253</f>
        <v>29359</v>
      </c>
      <c r="K253" s="13"/>
      <c r="L253" s="13"/>
      <c r="M253" s="13"/>
      <c r="N253" s="13">
        <f>O253</f>
        <v>29359</v>
      </c>
      <c r="O253" s="13">
        <v>29359</v>
      </c>
      <c r="P253" s="14">
        <f t="shared" si="42"/>
        <v>1810933</v>
      </c>
    </row>
    <row r="254" spans="1:16" s="7" customFormat="1" x14ac:dyDescent="0.2">
      <c r="A254" s="250" t="s">
        <v>372</v>
      </c>
      <c r="B254" s="30" t="s">
        <v>62</v>
      </c>
      <c r="C254" s="30" t="s">
        <v>149</v>
      </c>
      <c r="D254" s="58" t="s">
        <v>210</v>
      </c>
      <c r="E254" s="15">
        <f t="shared" si="71"/>
        <v>0</v>
      </c>
      <c r="F254" s="13"/>
      <c r="G254" s="13"/>
      <c r="H254" s="13"/>
      <c r="I254" s="13"/>
      <c r="J254" s="15">
        <f t="shared" si="72"/>
        <v>1956785</v>
      </c>
      <c r="K254" s="13"/>
      <c r="L254" s="13"/>
      <c r="M254" s="13"/>
      <c r="N254" s="13">
        <f>O254</f>
        <v>1956785</v>
      </c>
      <c r="O254" s="13">
        <v>1956785</v>
      </c>
      <c r="P254" s="14">
        <f t="shared" si="42"/>
        <v>1956785</v>
      </c>
    </row>
    <row r="255" spans="1:16" s="168" customFormat="1" ht="38.25" x14ac:dyDescent="0.2">
      <c r="A255" s="253" t="s">
        <v>395</v>
      </c>
      <c r="B255" s="30" t="s">
        <v>64</v>
      </c>
      <c r="C255" s="30" t="s">
        <v>150</v>
      </c>
      <c r="D255" s="62" t="s">
        <v>212</v>
      </c>
      <c r="E255" s="15">
        <f t="shared" si="71"/>
        <v>0</v>
      </c>
      <c r="F255" s="13"/>
      <c r="G255" s="13"/>
      <c r="H255" s="13"/>
      <c r="I255" s="13"/>
      <c r="J255" s="15">
        <f t="shared" si="72"/>
        <v>14443161</v>
      </c>
      <c r="K255" s="13"/>
      <c r="L255" s="13"/>
      <c r="M255" s="13"/>
      <c r="N255" s="13">
        <f>O255</f>
        <v>14443161</v>
      </c>
      <c r="O255" s="13">
        <v>14443161</v>
      </c>
      <c r="P255" s="14">
        <f t="shared" si="42"/>
        <v>14443161</v>
      </c>
    </row>
    <row r="256" spans="1:16" s="168" customFormat="1" ht="28.5" customHeight="1" x14ac:dyDescent="0.2">
      <c r="A256" s="253" t="s">
        <v>594</v>
      </c>
      <c r="B256" s="30" t="s">
        <v>134</v>
      </c>
      <c r="C256" s="30" t="s">
        <v>151</v>
      </c>
      <c r="D256" s="62" t="s">
        <v>216</v>
      </c>
      <c r="E256" s="15">
        <f t="shared" si="71"/>
        <v>0</v>
      </c>
      <c r="F256" s="13"/>
      <c r="G256" s="13"/>
      <c r="H256" s="13"/>
      <c r="I256" s="13"/>
      <c r="J256" s="15">
        <f t="shared" si="72"/>
        <v>300000</v>
      </c>
      <c r="K256" s="13"/>
      <c r="L256" s="13"/>
      <c r="M256" s="13"/>
      <c r="N256" s="13">
        <f>O256</f>
        <v>300000</v>
      </c>
      <c r="O256" s="13">
        <v>300000</v>
      </c>
      <c r="P256" s="14">
        <f t="shared" si="42"/>
        <v>300000</v>
      </c>
    </row>
    <row r="257" spans="1:16" s="141" customFormat="1" ht="29.25" customHeight="1" x14ac:dyDescent="0.2">
      <c r="A257" s="259" t="s">
        <v>588</v>
      </c>
      <c r="B257" s="129" t="s">
        <v>320</v>
      </c>
      <c r="C257" s="30" t="s">
        <v>151</v>
      </c>
      <c r="D257" s="58" t="s">
        <v>319</v>
      </c>
      <c r="E257" s="15">
        <f t="shared" si="71"/>
        <v>0</v>
      </c>
      <c r="F257" s="13"/>
      <c r="G257" s="13"/>
      <c r="H257" s="13"/>
      <c r="I257" s="13"/>
      <c r="J257" s="15">
        <f t="shared" si="72"/>
        <v>15000</v>
      </c>
      <c r="K257" s="13"/>
      <c r="L257" s="13"/>
      <c r="M257" s="13"/>
      <c r="N257" s="13">
        <f t="shared" ref="N257:N268" si="73">O257</f>
        <v>15000</v>
      </c>
      <c r="O257" s="13">
        <v>15000</v>
      </c>
      <c r="P257" s="14">
        <f>E257+J257</f>
        <v>15000</v>
      </c>
    </row>
    <row r="258" spans="1:16" s="168" customFormat="1" x14ac:dyDescent="0.2">
      <c r="A258" s="253" t="s">
        <v>396</v>
      </c>
      <c r="B258" s="31" t="s">
        <v>35</v>
      </c>
      <c r="C258" s="31" t="s">
        <v>3</v>
      </c>
      <c r="D258" s="58" t="s">
        <v>100</v>
      </c>
      <c r="E258" s="15">
        <f>F258+I258</f>
        <v>0</v>
      </c>
      <c r="F258" s="13"/>
      <c r="G258" s="13"/>
      <c r="H258" s="13"/>
      <c r="I258" s="13"/>
      <c r="J258" s="15">
        <f t="shared" si="72"/>
        <v>4132034</v>
      </c>
      <c r="K258" s="13"/>
      <c r="L258" s="13"/>
      <c r="M258" s="13"/>
      <c r="N258" s="13">
        <f t="shared" si="73"/>
        <v>4132034</v>
      </c>
      <c r="O258" s="13">
        <v>4132034</v>
      </c>
      <c r="P258" s="14">
        <f>E258+J258</f>
        <v>4132034</v>
      </c>
    </row>
    <row r="259" spans="1:16" s="344" customFormat="1" ht="15" hidden="1" customHeight="1" x14ac:dyDescent="0.2">
      <c r="A259" s="337" t="s">
        <v>566</v>
      </c>
      <c r="B259" s="338" t="s">
        <v>227</v>
      </c>
      <c r="C259" s="339" t="s">
        <v>4</v>
      </c>
      <c r="D259" s="340" t="s">
        <v>103</v>
      </c>
      <c r="E259" s="341">
        <f t="shared" si="71"/>
        <v>0</v>
      </c>
      <c r="F259" s="342"/>
      <c r="G259" s="342"/>
      <c r="H259" s="342"/>
      <c r="I259" s="342"/>
      <c r="J259" s="341">
        <f t="shared" si="72"/>
        <v>0</v>
      </c>
      <c r="K259" s="342"/>
      <c r="L259" s="342"/>
      <c r="M259" s="342"/>
      <c r="N259" s="342">
        <f t="shared" si="73"/>
        <v>0</v>
      </c>
      <c r="O259" s="342"/>
      <c r="P259" s="343">
        <f t="shared" si="42"/>
        <v>0</v>
      </c>
    </row>
    <row r="260" spans="1:16" s="168" customFormat="1" ht="15" hidden="1" customHeight="1" x14ac:dyDescent="0.2">
      <c r="A260" s="265" t="s">
        <v>397</v>
      </c>
      <c r="B260" s="311" t="s">
        <v>235</v>
      </c>
      <c r="C260" s="313"/>
      <c r="D260" s="312" t="s">
        <v>474</v>
      </c>
      <c r="E260" s="15">
        <f t="shared" si="71"/>
        <v>0</v>
      </c>
      <c r="F260" s="13">
        <f>F261</f>
        <v>0</v>
      </c>
      <c r="G260" s="13">
        <f>G261</f>
        <v>0</v>
      </c>
      <c r="H260" s="13">
        <f>H261</f>
        <v>0</v>
      </c>
      <c r="I260" s="13">
        <f>I261</f>
        <v>0</v>
      </c>
      <c r="J260" s="15">
        <f t="shared" si="72"/>
        <v>0</v>
      </c>
      <c r="K260" s="13">
        <f>K261</f>
        <v>0</v>
      </c>
      <c r="L260" s="13">
        <f>L261</f>
        <v>0</v>
      </c>
      <c r="M260" s="13">
        <f>M261</f>
        <v>0</v>
      </c>
      <c r="N260" s="13">
        <f t="shared" si="73"/>
        <v>0</v>
      </c>
      <c r="O260" s="13">
        <f>O261</f>
        <v>0</v>
      </c>
      <c r="P260" s="14">
        <f t="shared" si="42"/>
        <v>0</v>
      </c>
    </row>
    <row r="261" spans="1:16" s="78" customFormat="1" ht="13.5" hidden="1" customHeight="1" x14ac:dyDescent="0.2">
      <c r="A261" s="256" t="s">
        <v>398</v>
      </c>
      <c r="B261" s="172" t="s">
        <v>238</v>
      </c>
      <c r="C261" s="173" t="s">
        <v>501</v>
      </c>
      <c r="D261" s="174" t="s">
        <v>237</v>
      </c>
      <c r="E261" s="103">
        <f t="shared" si="71"/>
        <v>0</v>
      </c>
      <c r="F261" s="91"/>
      <c r="G261" s="91"/>
      <c r="H261" s="91"/>
      <c r="I261" s="91"/>
      <c r="J261" s="103">
        <f t="shared" si="72"/>
        <v>0</v>
      </c>
      <c r="K261" s="91"/>
      <c r="L261" s="91"/>
      <c r="M261" s="91"/>
      <c r="N261" s="13">
        <f t="shared" si="73"/>
        <v>0</v>
      </c>
      <c r="O261" s="91"/>
      <c r="P261" s="104">
        <f t="shared" si="42"/>
        <v>0</v>
      </c>
    </row>
    <row r="262" spans="1:16" s="168" customFormat="1" ht="26.25" customHeight="1" x14ac:dyDescent="0.2">
      <c r="A262" s="381" t="s">
        <v>589</v>
      </c>
      <c r="B262" s="29" t="s">
        <v>56</v>
      </c>
      <c r="C262" s="30" t="s">
        <v>70</v>
      </c>
      <c r="D262" s="62" t="s">
        <v>317</v>
      </c>
      <c r="E262" s="15">
        <f t="shared" ref="E262:E268" si="74">F262+I262</f>
        <v>0</v>
      </c>
      <c r="F262" s="13"/>
      <c r="G262" s="13"/>
      <c r="H262" s="13"/>
      <c r="I262" s="13"/>
      <c r="J262" s="15">
        <f t="shared" si="72"/>
        <v>40000</v>
      </c>
      <c r="K262" s="13"/>
      <c r="L262" s="13"/>
      <c r="M262" s="13"/>
      <c r="N262" s="13">
        <f t="shared" si="73"/>
        <v>40000</v>
      </c>
      <c r="O262" s="13">
        <v>40000</v>
      </c>
      <c r="P262" s="14">
        <f t="shared" ref="P262:P268" si="75">E262+J262</f>
        <v>40000</v>
      </c>
    </row>
    <row r="263" spans="1:16" s="168" customFormat="1" x14ac:dyDescent="0.2">
      <c r="A263" s="253" t="s">
        <v>399</v>
      </c>
      <c r="B263" s="30" t="s">
        <v>340</v>
      </c>
      <c r="C263" s="30" t="s">
        <v>75</v>
      </c>
      <c r="D263" s="62" t="s">
        <v>339</v>
      </c>
      <c r="E263" s="15">
        <f t="shared" si="74"/>
        <v>0</v>
      </c>
      <c r="F263" s="175"/>
      <c r="G263" s="175"/>
      <c r="H263" s="175"/>
      <c r="I263" s="175"/>
      <c r="J263" s="15">
        <f t="shared" si="72"/>
        <v>4309</v>
      </c>
      <c r="K263" s="175"/>
      <c r="L263" s="175"/>
      <c r="M263" s="175"/>
      <c r="N263" s="13">
        <f t="shared" si="73"/>
        <v>4309</v>
      </c>
      <c r="O263" s="175">
        <v>4309</v>
      </c>
      <c r="P263" s="14">
        <f t="shared" si="75"/>
        <v>4309</v>
      </c>
    </row>
    <row r="264" spans="1:16" s="168" customFormat="1" x14ac:dyDescent="0.2">
      <c r="A264" s="253" t="s">
        <v>403</v>
      </c>
      <c r="B264" s="29" t="s">
        <v>401</v>
      </c>
      <c r="C264" s="29" t="s">
        <v>402</v>
      </c>
      <c r="D264" s="55" t="s">
        <v>400</v>
      </c>
      <c r="E264" s="15">
        <f t="shared" si="74"/>
        <v>0</v>
      </c>
      <c r="F264" s="13"/>
      <c r="G264" s="13"/>
      <c r="H264" s="13"/>
      <c r="I264" s="13"/>
      <c r="J264" s="15">
        <f t="shared" si="72"/>
        <v>19592831</v>
      </c>
      <c r="K264" s="13"/>
      <c r="L264" s="13"/>
      <c r="M264" s="13"/>
      <c r="N264" s="13">
        <f t="shared" si="73"/>
        <v>19592831</v>
      </c>
      <c r="O264" s="13">
        <v>19592831</v>
      </c>
      <c r="P264" s="14">
        <f t="shared" si="75"/>
        <v>19592831</v>
      </c>
    </row>
    <row r="265" spans="1:16" s="168" customFormat="1" x14ac:dyDescent="0.2">
      <c r="A265" s="253" t="s">
        <v>406</v>
      </c>
      <c r="B265" s="114" t="s">
        <v>405</v>
      </c>
      <c r="C265" s="114"/>
      <c r="D265" s="122" t="s">
        <v>404</v>
      </c>
      <c r="E265" s="15">
        <f t="shared" si="74"/>
        <v>0</v>
      </c>
      <c r="F265" s="13"/>
      <c r="G265" s="13"/>
      <c r="H265" s="13"/>
      <c r="I265" s="13"/>
      <c r="J265" s="15">
        <f t="shared" si="72"/>
        <v>4140959</v>
      </c>
      <c r="K265" s="13">
        <f>SUM(K266:K268)</f>
        <v>0</v>
      </c>
      <c r="L265" s="13">
        <f>SUM(L266:L268)</f>
        <v>0</v>
      </c>
      <c r="M265" s="13">
        <f>SUM(M266:M268)</f>
        <v>0</v>
      </c>
      <c r="N265" s="13">
        <f t="shared" si="73"/>
        <v>4140959</v>
      </c>
      <c r="O265" s="13">
        <f>SUM(O266:O268)</f>
        <v>4140959</v>
      </c>
      <c r="P265" s="14">
        <f t="shared" si="75"/>
        <v>4140959</v>
      </c>
    </row>
    <row r="266" spans="1:16" s="78" customFormat="1" x14ac:dyDescent="0.2">
      <c r="A266" s="267" t="s">
        <v>410</v>
      </c>
      <c r="B266" s="172" t="s">
        <v>407</v>
      </c>
      <c r="C266" s="172" t="s">
        <v>402</v>
      </c>
      <c r="D266" s="176" t="s">
        <v>413</v>
      </c>
      <c r="E266" s="15">
        <f t="shared" si="74"/>
        <v>0</v>
      </c>
      <c r="F266" s="91"/>
      <c r="G266" s="91"/>
      <c r="H266" s="91"/>
      <c r="I266" s="91"/>
      <c r="J266" s="15">
        <f t="shared" si="72"/>
        <v>778959</v>
      </c>
      <c r="K266" s="91"/>
      <c r="L266" s="91"/>
      <c r="M266" s="91"/>
      <c r="N266" s="13">
        <f t="shared" si="73"/>
        <v>778959</v>
      </c>
      <c r="O266" s="91">
        <v>778959</v>
      </c>
      <c r="P266" s="14">
        <f t="shared" si="75"/>
        <v>778959</v>
      </c>
    </row>
    <row r="267" spans="1:16" s="78" customFormat="1" x14ac:dyDescent="0.2">
      <c r="A267" s="267" t="s">
        <v>411</v>
      </c>
      <c r="B267" s="172" t="s">
        <v>408</v>
      </c>
      <c r="C267" s="172" t="s">
        <v>402</v>
      </c>
      <c r="D267" s="176" t="s">
        <v>414</v>
      </c>
      <c r="E267" s="15">
        <f t="shared" si="74"/>
        <v>0</v>
      </c>
      <c r="F267" s="91"/>
      <c r="G267" s="91"/>
      <c r="H267" s="91"/>
      <c r="I267" s="91"/>
      <c r="J267" s="15">
        <f t="shared" si="72"/>
        <v>1472000</v>
      </c>
      <c r="K267" s="91"/>
      <c r="L267" s="91"/>
      <c r="M267" s="91"/>
      <c r="N267" s="13">
        <f t="shared" si="73"/>
        <v>1472000</v>
      </c>
      <c r="O267" s="91">
        <v>1472000</v>
      </c>
      <c r="P267" s="14">
        <f t="shared" si="75"/>
        <v>1472000</v>
      </c>
    </row>
    <row r="268" spans="1:16" s="78" customFormat="1" x14ac:dyDescent="0.2">
      <c r="A268" s="267" t="s">
        <v>412</v>
      </c>
      <c r="B268" s="172" t="s">
        <v>409</v>
      </c>
      <c r="C268" s="172" t="s">
        <v>402</v>
      </c>
      <c r="D268" s="176" t="s">
        <v>415</v>
      </c>
      <c r="E268" s="15">
        <f t="shared" si="74"/>
        <v>0</v>
      </c>
      <c r="F268" s="91"/>
      <c r="G268" s="91"/>
      <c r="H268" s="91"/>
      <c r="I268" s="91"/>
      <c r="J268" s="15">
        <f t="shared" si="72"/>
        <v>1890000</v>
      </c>
      <c r="K268" s="91"/>
      <c r="L268" s="91"/>
      <c r="M268" s="91"/>
      <c r="N268" s="13">
        <f t="shared" si="73"/>
        <v>1890000</v>
      </c>
      <c r="O268" s="91">
        <v>1890000</v>
      </c>
      <c r="P268" s="14">
        <f t="shared" si="75"/>
        <v>1890000</v>
      </c>
    </row>
    <row r="269" spans="1:16" s="141" customFormat="1" ht="25.5" hidden="1" x14ac:dyDescent="0.2">
      <c r="A269" s="268">
        <v>4713100</v>
      </c>
      <c r="B269" s="169" t="s">
        <v>167</v>
      </c>
      <c r="C269" s="170"/>
      <c r="D269" s="171" t="s">
        <v>15</v>
      </c>
      <c r="E269" s="130">
        <f>E270</f>
        <v>0</v>
      </c>
      <c r="F269" s="130">
        <f t="shared" ref="F269:P269" si="76">F270</f>
        <v>0</v>
      </c>
      <c r="G269" s="130">
        <f t="shared" si="76"/>
        <v>0</v>
      </c>
      <c r="H269" s="130">
        <f t="shared" si="76"/>
        <v>0</v>
      </c>
      <c r="I269" s="130">
        <f t="shared" si="76"/>
        <v>0</v>
      </c>
      <c r="J269" s="130">
        <f t="shared" si="76"/>
        <v>0</v>
      </c>
      <c r="K269" s="130">
        <f t="shared" si="76"/>
        <v>0</v>
      </c>
      <c r="L269" s="130">
        <f t="shared" si="76"/>
        <v>0</v>
      </c>
      <c r="M269" s="130">
        <f t="shared" si="76"/>
        <v>0</v>
      </c>
      <c r="N269" s="130">
        <f t="shared" si="76"/>
        <v>0</v>
      </c>
      <c r="O269" s="130">
        <f t="shared" si="76"/>
        <v>0</v>
      </c>
      <c r="P269" s="132">
        <f t="shared" si="76"/>
        <v>0</v>
      </c>
    </row>
    <row r="270" spans="1:16" s="143" customFormat="1" ht="13.5" hidden="1" customHeight="1" x14ac:dyDescent="0.2">
      <c r="A270" s="269">
        <v>4713105</v>
      </c>
      <c r="B270" s="152" t="s">
        <v>55</v>
      </c>
      <c r="C270" s="153" t="s">
        <v>62</v>
      </c>
      <c r="D270" s="154" t="s">
        <v>116</v>
      </c>
      <c r="E270" s="135">
        <f>F270+I270</f>
        <v>0</v>
      </c>
      <c r="F270" s="155"/>
      <c r="G270" s="155"/>
      <c r="H270" s="155"/>
      <c r="I270" s="155"/>
      <c r="J270" s="135">
        <f>K270+N270</f>
        <v>0</v>
      </c>
      <c r="K270" s="155"/>
      <c r="L270" s="155"/>
      <c r="M270" s="155"/>
      <c r="N270" s="136">
        <f>O270</f>
        <v>0</v>
      </c>
      <c r="O270" s="156"/>
      <c r="P270" s="137">
        <f>E270+J270</f>
        <v>0</v>
      </c>
    </row>
    <row r="271" spans="1:16" s="141" customFormat="1" hidden="1" x14ac:dyDescent="0.2">
      <c r="A271" s="259">
        <v>4715040</v>
      </c>
      <c r="B271" s="157" t="s">
        <v>156</v>
      </c>
      <c r="C271" s="157"/>
      <c r="D271" s="140" t="s">
        <v>157</v>
      </c>
      <c r="E271" s="130">
        <f>E272</f>
        <v>0</v>
      </c>
      <c r="F271" s="130">
        <f t="shared" ref="F271:O271" si="77">F272</f>
        <v>0</v>
      </c>
      <c r="G271" s="130">
        <f t="shared" si="77"/>
        <v>0</v>
      </c>
      <c r="H271" s="130">
        <f t="shared" si="77"/>
        <v>0</v>
      </c>
      <c r="I271" s="130">
        <f t="shared" si="77"/>
        <v>0</v>
      </c>
      <c r="J271" s="130">
        <f t="shared" si="77"/>
        <v>0</v>
      </c>
      <c r="K271" s="130">
        <f t="shared" si="77"/>
        <v>0</v>
      </c>
      <c r="L271" s="130">
        <f t="shared" si="77"/>
        <v>0</v>
      </c>
      <c r="M271" s="130">
        <f t="shared" si="77"/>
        <v>0</v>
      </c>
      <c r="N271" s="130">
        <f t="shared" si="77"/>
        <v>0</v>
      </c>
      <c r="O271" s="130">
        <f t="shared" si="77"/>
        <v>0</v>
      </c>
      <c r="P271" s="132">
        <f t="shared" si="42"/>
        <v>0</v>
      </c>
    </row>
    <row r="272" spans="1:16" s="141" customFormat="1" hidden="1" x14ac:dyDescent="0.2">
      <c r="A272" s="270">
        <v>4715041</v>
      </c>
      <c r="B272" s="142" t="s">
        <v>158</v>
      </c>
      <c r="C272" s="142" t="s">
        <v>2</v>
      </c>
      <c r="D272" s="158" t="s">
        <v>159</v>
      </c>
      <c r="E272" s="130">
        <f>F272+I272</f>
        <v>0</v>
      </c>
      <c r="F272" s="155"/>
      <c r="G272" s="155"/>
      <c r="H272" s="155"/>
      <c r="I272" s="155"/>
      <c r="J272" s="130">
        <f t="shared" ref="J272:J284" si="78">K272+N272</f>
        <v>0</v>
      </c>
      <c r="K272" s="155"/>
      <c r="L272" s="155"/>
      <c r="M272" s="155"/>
      <c r="N272" s="136">
        <f>O272</f>
        <v>0</v>
      </c>
      <c r="O272" s="159"/>
      <c r="P272" s="132">
        <f t="shared" si="42"/>
        <v>0</v>
      </c>
    </row>
    <row r="273" spans="1:16" s="141" customFormat="1" hidden="1" x14ac:dyDescent="0.2">
      <c r="A273" s="259">
        <v>4716050</v>
      </c>
      <c r="B273" s="160" t="s">
        <v>168</v>
      </c>
      <c r="C273" s="161"/>
      <c r="D273" s="162" t="s">
        <v>89</v>
      </c>
      <c r="E273" s="130">
        <f t="shared" si="71"/>
        <v>0</v>
      </c>
      <c r="F273" s="163"/>
      <c r="G273" s="163"/>
      <c r="H273" s="163"/>
      <c r="I273" s="163"/>
      <c r="J273" s="130">
        <f t="shared" si="78"/>
        <v>0</v>
      </c>
      <c r="K273" s="163"/>
      <c r="L273" s="163"/>
      <c r="M273" s="163"/>
      <c r="N273" s="163">
        <f>N274</f>
        <v>0</v>
      </c>
      <c r="O273" s="163">
        <f>O274</f>
        <v>0</v>
      </c>
      <c r="P273" s="132">
        <f t="shared" si="42"/>
        <v>0</v>
      </c>
    </row>
    <row r="274" spans="1:16" s="143" customFormat="1" hidden="1" x14ac:dyDescent="0.2">
      <c r="A274" s="260">
        <v>4716051</v>
      </c>
      <c r="B274" s="228" t="s">
        <v>58</v>
      </c>
      <c r="C274" s="228" t="s">
        <v>75</v>
      </c>
      <c r="D274" s="164" t="s">
        <v>90</v>
      </c>
      <c r="E274" s="130">
        <f t="shared" si="71"/>
        <v>0</v>
      </c>
      <c r="F274" s="155"/>
      <c r="G274" s="155"/>
      <c r="H274" s="155"/>
      <c r="I274" s="155"/>
      <c r="J274" s="130">
        <f t="shared" si="78"/>
        <v>0</v>
      </c>
      <c r="K274" s="155"/>
      <c r="L274" s="155"/>
      <c r="M274" s="155"/>
      <c r="N274" s="136">
        <f t="shared" ref="N274:N281" si="79">O274</f>
        <v>0</v>
      </c>
      <c r="O274" s="155"/>
      <c r="P274" s="132">
        <f t="shared" si="42"/>
        <v>0</v>
      </c>
    </row>
    <row r="275" spans="1:16" s="238" customFormat="1" ht="30" customHeight="1" x14ac:dyDescent="0.2">
      <c r="A275" s="266" t="s">
        <v>528</v>
      </c>
      <c r="B275" s="234" t="s">
        <v>531</v>
      </c>
      <c r="C275" s="234" t="s">
        <v>402</v>
      </c>
      <c r="D275" s="235" t="s">
        <v>532</v>
      </c>
      <c r="E275" s="236">
        <f t="shared" si="71"/>
        <v>0</v>
      </c>
      <c r="F275" s="237"/>
      <c r="G275" s="237"/>
      <c r="H275" s="237"/>
      <c r="I275" s="237"/>
      <c r="J275" s="236">
        <f t="shared" ref="J275:J281" si="80">K275+N275</f>
        <v>218331</v>
      </c>
      <c r="K275" s="237"/>
      <c r="L275" s="237"/>
      <c r="M275" s="237"/>
      <c r="N275" s="237">
        <f t="shared" si="79"/>
        <v>218331</v>
      </c>
      <c r="O275" s="237">
        <v>218331</v>
      </c>
      <c r="P275" s="233">
        <f t="shared" ref="P275:P281" si="81">E275+J275</f>
        <v>218331</v>
      </c>
    </row>
    <row r="276" spans="1:16" s="238" customFormat="1" x14ac:dyDescent="0.2">
      <c r="A276" s="370" t="s">
        <v>545</v>
      </c>
      <c r="B276" s="371" t="s">
        <v>546</v>
      </c>
      <c r="C276" s="371"/>
      <c r="D276" s="372" t="s">
        <v>547</v>
      </c>
      <c r="E276" s="236">
        <f t="shared" si="71"/>
        <v>0</v>
      </c>
      <c r="F276" s="237"/>
      <c r="G276" s="237"/>
      <c r="H276" s="237"/>
      <c r="I276" s="237"/>
      <c r="J276" s="236">
        <f t="shared" si="80"/>
        <v>14484874</v>
      </c>
      <c r="K276" s="237"/>
      <c r="L276" s="237"/>
      <c r="M276" s="237"/>
      <c r="N276" s="237">
        <f t="shared" si="79"/>
        <v>14484874</v>
      </c>
      <c r="O276" s="237">
        <f>O277+O280+O278</f>
        <v>14484874</v>
      </c>
      <c r="P276" s="233">
        <f t="shared" si="81"/>
        <v>14484874</v>
      </c>
    </row>
    <row r="277" spans="1:16" s="245" customFormat="1" ht="30" customHeight="1" x14ac:dyDescent="0.2">
      <c r="A277" s="256" t="s">
        <v>548</v>
      </c>
      <c r="B277" s="373" t="s">
        <v>549</v>
      </c>
      <c r="C277" s="373" t="s">
        <v>139</v>
      </c>
      <c r="D277" s="374" t="s">
        <v>550</v>
      </c>
      <c r="E277" s="369">
        <f t="shared" si="71"/>
        <v>0</v>
      </c>
      <c r="F277" s="243"/>
      <c r="G277" s="243"/>
      <c r="H277" s="243"/>
      <c r="I277" s="243"/>
      <c r="J277" s="241">
        <f t="shared" si="80"/>
        <v>2567344</v>
      </c>
      <c r="K277" s="243"/>
      <c r="L277" s="243"/>
      <c r="M277" s="243"/>
      <c r="N277" s="243">
        <f t="shared" si="79"/>
        <v>2567344</v>
      </c>
      <c r="O277" s="243">
        <v>2567344</v>
      </c>
      <c r="P277" s="244">
        <f t="shared" si="81"/>
        <v>2567344</v>
      </c>
    </row>
    <row r="278" spans="1:16" s="245" customFormat="1" ht="30" customHeight="1" x14ac:dyDescent="0.2">
      <c r="A278" s="256" t="s">
        <v>575</v>
      </c>
      <c r="B278" s="373" t="s">
        <v>572</v>
      </c>
      <c r="C278" s="373" t="s">
        <v>139</v>
      </c>
      <c r="D278" s="374" t="s">
        <v>573</v>
      </c>
      <c r="E278" s="369">
        <f t="shared" si="71"/>
        <v>0</v>
      </c>
      <c r="F278" s="243"/>
      <c r="G278" s="243"/>
      <c r="H278" s="243"/>
      <c r="I278" s="243"/>
      <c r="J278" s="241">
        <f t="shared" si="80"/>
        <v>2628866</v>
      </c>
      <c r="K278" s="243"/>
      <c r="L278" s="243"/>
      <c r="M278" s="243"/>
      <c r="N278" s="243">
        <f t="shared" si="79"/>
        <v>2628866</v>
      </c>
      <c r="O278" s="243">
        <v>2628866</v>
      </c>
      <c r="P278" s="244">
        <f t="shared" si="81"/>
        <v>2628866</v>
      </c>
    </row>
    <row r="279" spans="1:16" s="245" customFormat="1" ht="30" customHeight="1" x14ac:dyDescent="0.2">
      <c r="A279" s="256"/>
      <c r="B279" s="373"/>
      <c r="C279" s="373"/>
      <c r="D279" s="374" t="s">
        <v>574</v>
      </c>
      <c r="E279" s="369">
        <f t="shared" si="71"/>
        <v>0</v>
      </c>
      <c r="F279" s="243"/>
      <c r="G279" s="243"/>
      <c r="H279" s="243"/>
      <c r="I279" s="243"/>
      <c r="J279" s="241">
        <f t="shared" si="80"/>
        <v>2550000</v>
      </c>
      <c r="K279" s="243"/>
      <c r="L279" s="243"/>
      <c r="M279" s="243"/>
      <c r="N279" s="243">
        <f t="shared" si="79"/>
        <v>2550000</v>
      </c>
      <c r="O279" s="243">
        <v>2550000</v>
      </c>
      <c r="P279" s="244">
        <f t="shared" si="81"/>
        <v>2550000</v>
      </c>
    </row>
    <row r="280" spans="1:16" s="245" customFormat="1" ht="25.5" x14ac:dyDescent="0.2">
      <c r="A280" s="256" t="s">
        <v>562</v>
      </c>
      <c r="B280" s="214" t="s">
        <v>560</v>
      </c>
      <c r="C280" s="214" t="s">
        <v>139</v>
      </c>
      <c r="D280" s="316" t="s">
        <v>563</v>
      </c>
      <c r="E280" s="289"/>
      <c r="F280" s="243"/>
      <c r="G280" s="243"/>
      <c r="H280" s="243"/>
      <c r="I280" s="243"/>
      <c r="J280" s="241">
        <f t="shared" si="80"/>
        <v>9288664</v>
      </c>
      <c r="K280" s="243"/>
      <c r="L280" s="243"/>
      <c r="M280" s="243"/>
      <c r="N280" s="243">
        <f t="shared" si="79"/>
        <v>9288664</v>
      </c>
      <c r="O280" s="243">
        <v>9288664</v>
      </c>
      <c r="P280" s="244">
        <f t="shared" si="81"/>
        <v>9288664</v>
      </c>
    </row>
    <row r="281" spans="1:16" s="245" customFormat="1" ht="25.5" x14ac:dyDescent="0.2">
      <c r="A281" s="256"/>
      <c r="B281" s="332"/>
      <c r="C281" s="332"/>
      <c r="D281" s="277" t="s">
        <v>564</v>
      </c>
      <c r="E281" s="295"/>
      <c r="F281" s="333"/>
      <c r="G281" s="243"/>
      <c r="H281" s="243"/>
      <c r="I281" s="243"/>
      <c r="J281" s="241">
        <f t="shared" si="80"/>
        <v>6947468</v>
      </c>
      <c r="K281" s="243"/>
      <c r="L281" s="243"/>
      <c r="M281" s="243"/>
      <c r="N281" s="243">
        <f t="shared" si="79"/>
        <v>6947468</v>
      </c>
      <c r="O281" s="243">
        <v>6947468</v>
      </c>
      <c r="P281" s="244">
        <f t="shared" si="81"/>
        <v>6947468</v>
      </c>
    </row>
    <row r="282" spans="1:16" s="238" customFormat="1" ht="13.5" customHeight="1" x14ac:dyDescent="0.2">
      <c r="A282" s="319" t="s">
        <v>529</v>
      </c>
      <c r="B282" s="320" t="s">
        <v>520</v>
      </c>
      <c r="C282" s="320"/>
      <c r="D282" s="334" t="s">
        <v>523</v>
      </c>
      <c r="E282" s="335">
        <f t="shared" si="71"/>
        <v>0</v>
      </c>
      <c r="F282" s="239"/>
      <c r="G282" s="239"/>
      <c r="H282" s="239"/>
      <c r="I282" s="239"/>
      <c r="J282" s="236">
        <f t="shared" si="78"/>
        <v>40800500</v>
      </c>
      <c r="K282" s="239"/>
      <c r="L282" s="239"/>
      <c r="M282" s="239"/>
      <c r="N282" s="237">
        <f>N283</f>
        <v>40800500</v>
      </c>
      <c r="O282" s="239"/>
      <c r="P282" s="233">
        <f t="shared" si="42"/>
        <v>40800500</v>
      </c>
    </row>
    <row r="283" spans="1:16" s="245" customFormat="1" ht="13.5" customHeight="1" x14ac:dyDescent="0.2">
      <c r="A283" s="286" t="s">
        <v>530</v>
      </c>
      <c r="B283" s="287" t="s">
        <v>522</v>
      </c>
      <c r="C283" s="287" t="s">
        <v>141</v>
      </c>
      <c r="D283" s="288" t="s">
        <v>145</v>
      </c>
      <c r="E283" s="289"/>
      <c r="F283" s="290"/>
      <c r="G283" s="290"/>
      <c r="H283" s="290"/>
      <c r="I283" s="290"/>
      <c r="J283" s="241">
        <f t="shared" si="78"/>
        <v>40800500</v>
      </c>
      <c r="K283" s="242"/>
      <c r="L283" s="242"/>
      <c r="M283" s="242"/>
      <c r="N283" s="243">
        <v>40800500</v>
      </c>
      <c r="O283" s="242"/>
      <c r="P283" s="244">
        <f t="shared" si="42"/>
        <v>40800500</v>
      </c>
    </row>
    <row r="284" spans="1:16" s="245" customFormat="1" ht="13.5" customHeight="1" x14ac:dyDescent="0.2">
      <c r="A284" s="256"/>
      <c r="B284" s="240"/>
      <c r="C284" s="240"/>
      <c r="D284" s="294" t="s">
        <v>538</v>
      </c>
      <c r="E284" s="295"/>
      <c r="F284" s="296"/>
      <c r="G284" s="296"/>
      <c r="H284" s="296"/>
      <c r="I284" s="296"/>
      <c r="J284" s="241">
        <f t="shared" si="78"/>
        <v>40800500</v>
      </c>
      <c r="K284" s="242"/>
      <c r="L284" s="242"/>
      <c r="M284" s="242"/>
      <c r="N284" s="243">
        <v>40800500</v>
      </c>
      <c r="O284" s="242"/>
      <c r="P284" s="244">
        <f t="shared" si="42"/>
        <v>40800500</v>
      </c>
    </row>
    <row r="285" spans="1:16" s="238" customFormat="1" x14ac:dyDescent="0.2">
      <c r="A285" s="291">
        <v>3100000</v>
      </c>
      <c r="B285" s="231"/>
      <c r="C285" s="246"/>
      <c r="D285" s="292" t="s">
        <v>77</v>
      </c>
      <c r="E285" s="293">
        <f>E286</f>
        <v>1221200</v>
      </c>
      <c r="F285" s="293">
        <f t="shared" ref="F285:O285" si="82">F286</f>
        <v>1221200</v>
      </c>
      <c r="G285" s="293">
        <f t="shared" si="82"/>
        <v>655600</v>
      </c>
      <c r="H285" s="293">
        <f t="shared" si="82"/>
        <v>31900</v>
      </c>
      <c r="I285" s="293">
        <f t="shared" si="82"/>
        <v>0</v>
      </c>
      <c r="J285" s="232">
        <f t="shared" si="82"/>
        <v>43257300</v>
      </c>
      <c r="K285" s="232">
        <f t="shared" si="82"/>
        <v>0</v>
      </c>
      <c r="L285" s="232">
        <f t="shared" si="82"/>
        <v>0</v>
      </c>
      <c r="M285" s="232">
        <f t="shared" si="82"/>
        <v>0</v>
      </c>
      <c r="N285" s="232">
        <f t="shared" si="82"/>
        <v>43257300</v>
      </c>
      <c r="O285" s="232">
        <f t="shared" si="82"/>
        <v>43257300</v>
      </c>
      <c r="P285" s="233">
        <f t="shared" ref="P285:P296" si="83">E285+J285</f>
        <v>44478500</v>
      </c>
    </row>
    <row r="286" spans="1:16" x14ac:dyDescent="0.2">
      <c r="A286" s="250" t="s">
        <v>373</v>
      </c>
      <c r="B286" s="28"/>
      <c r="C286" s="32"/>
      <c r="D286" s="54" t="s">
        <v>77</v>
      </c>
      <c r="E286" s="10">
        <f>E287+E288+E289+E295</f>
        <v>1221200</v>
      </c>
      <c r="F286" s="10">
        <f>F287+F288+F289+F295</f>
        <v>1221200</v>
      </c>
      <c r="G286" s="10">
        <f>G287+G288+G289+G295</f>
        <v>655600</v>
      </c>
      <c r="H286" s="10">
        <f>H287+H288+H289+H295</f>
        <v>31900</v>
      </c>
      <c r="I286" s="10">
        <f>I287+I288+I289+I295</f>
        <v>0</v>
      </c>
      <c r="J286" s="10">
        <f t="shared" ref="J286:O286" si="84">J287+J288+J289+J295+J290+J294</f>
        <v>43257300</v>
      </c>
      <c r="K286" s="10">
        <f t="shared" si="84"/>
        <v>0</v>
      </c>
      <c r="L286" s="10">
        <f t="shared" si="84"/>
        <v>0</v>
      </c>
      <c r="M286" s="10">
        <f t="shared" si="84"/>
        <v>0</v>
      </c>
      <c r="N286" s="10">
        <f t="shared" si="84"/>
        <v>43257300</v>
      </c>
      <c r="O286" s="10">
        <f t="shared" si="84"/>
        <v>43257300</v>
      </c>
      <c r="P286" s="10">
        <f>P287+P288+P289+P295</f>
        <v>1373500</v>
      </c>
    </row>
    <row r="287" spans="1:16" s="7" customFormat="1" ht="25.5" x14ac:dyDescent="0.2">
      <c r="A287" s="250" t="s">
        <v>374</v>
      </c>
      <c r="B287" s="29" t="s">
        <v>208</v>
      </c>
      <c r="C287" s="29" t="s">
        <v>133</v>
      </c>
      <c r="D287" s="55" t="s">
        <v>207</v>
      </c>
      <c r="E287" s="15">
        <f t="shared" ref="E287:E292" si="85">F287+I287</f>
        <v>922200</v>
      </c>
      <c r="F287" s="13">
        <v>922200</v>
      </c>
      <c r="G287" s="13">
        <v>655600</v>
      </c>
      <c r="H287" s="13">
        <v>31900</v>
      </c>
      <c r="I287" s="13"/>
      <c r="J287" s="15">
        <f>K287+N287</f>
        <v>13300</v>
      </c>
      <c r="K287" s="13"/>
      <c r="L287" s="13"/>
      <c r="M287" s="13"/>
      <c r="N287" s="13">
        <f>O287</f>
        <v>13300</v>
      </c>
      <c r="O287" s="13">
        <v>13300</v>
      </c>
      <c r="P287" s="14">
        <f t="shared" si="83"/>
        <v>935500</v>
      </c>
    </row>
    <row r="288" spans="1:16" s="7" customFormat="1" x14ac:dyDescent="0.2">
      <c r="A288" s="255" t="s">
        <v>377</v>
      </c>
      <c r="B288" s="209" t="s">
        <v>376</v>
      </c>
      <c r="C288" s="209" t="s">
        <v>138</v>
      </c>
      <c r="D288" s="210" t="s">
        <v>375</v>
      </c>
      <c r="E288" s="15">
        <f t="shared" si="85"/>
        <v>249000</v>
      </c>
      <c r="F288" s="13">
        <v>249000</v>
      </c>
      <c r="G288" s="13"/>
      <c r="H288" s="13"/>
      <c r="I288" s="13"/>
      <c r="J288" s="15">
        <f>K288+N288</f>
        <v>0</v>
      </c>
      <c r="K288" s="13"/>
      <c r="L288" s="13"/>
      <c r="M288" s="13"/>
      <c r="N288" s="13">
        <f>O288</f>
        <v>0</v>
      </c>
      <c r="O288" s="13"/>
      <c r="P288" s="14">
        <f t="shared" si="83"/>
        <v>249000</v>
      </c>
    </row>
    <row r="289" spans="1:17" s="7" customFormat="1" x14ac:dyDescent="0.2">
      <c r="A289" s="262" t="s">
        <v>380</v>
      </c>
      <c r="B289" s="211" t="s">
        <v>379</v>
      </c>
      <c r="C289" s="211" t="s">
        <v>139</v>
      </c>
      <c r="D289" s="212" t="s">
        <v>378</v>
      </c>
      <c r="E289" s="115">
        <f t="shared" si="85"/>
        <v>0</v>
      </c>
      <c r="F289" s="13"/>
      <c r="G289" s="13"/>
      <c r="H289" s="13"/>
      <c r="I289" s="13"/>
      <c r="J289" s="15">
        <f>K289+N289</f>
        <v>139000</v>
      </c>
      <c r="K289" s="13"/>
      <c r="L289" s="13"/>
      <c r="M289" s="13"/>
      <c r="N289" s="13">
        <f>O289</f>
        <v>139000</v>
      </c>
      <c r="O289" s="13">
        <v>139000</v>
      </c>
      <c r="P289" s="14">
        <f t="shared" si="83"/>
        <v>139000</v>
      </c>
    </row>
    <row r="290" spans="1:17" ht="17.25" customHeight="1" x14ac:dyDescent="0.2">
      <c r="A290" s="262" t="s">
        <v>383</v>
      </c>
      <c r="B290" s="108" t="s">
        <v>382</v>
      </c>
      <c r="C290" s="108"/>
      <c r="D290" s="213" t="s">
        <v>381</v>
      </c>
      <c r="E290" s="115">
        <f t="shared" si="85"/>
        <v>0</v>
      </c>
      <c r="F290" s="9">
        <f>F291</f>
        <v>0</v>
      </c>
      <c r="G290" s="9">
        <f>G291</f>
        <v>0</v>
      </c>
      <c r="H290" s="9">
        <f>H291</f>
        <v>0</v>
      </c>
      <c r="I290" s="9">
        <f>I291</f>
        <v>0</v>
      </c>
      <c r="J290" s="9">
        <f t="shared" ref="J290:O290" si="86">J291+J292</f>
        <v>5105000</v>
      </c>
      <c r="K290" s="9">
        <f t="shared" si="86"/>
        <v>0</v>
      </c>
      <c r="L290" s="9">
        <f t="shared" si="86"/>
        <v>0</v>
      </c>
      <c r="M290" s="9">
        <f t="shared" si="86"/>
        <v>0</v>
      </c>
      <c r="N290" s="9">
        <f t="shared" si="86"/>
        <v>5105000</v>
      </c>
      <c r="O290" s="9">
        <f t="shared" si="86"/>
        <v>5105000</v>
      </c>
      <c r="P290" s="14">
        <f t="shared" si="83"/>
        <v>5105000</v>
      </c>
    </row>
    <row r="291" spans="1:17" s="84" customFormat="1" ht="14.25" customHeight="1" x14ac:dyDescent="0.2">
      <c r="A291" s="256" t="s">
        <v>386</v>
      </c>
      <c r="B291" s="214" t="s">
        <v>385</v>
      </c>
      <c r="C291" s="214" t="s">
        <v>136</v>
      </c>
      <c r="D291" s="215" t="s">
        <v>384</v>
      </c>
      <c r="E291" s="115">
        <f t="shared" si="85"/>
        <v>0</v>
      </c>
      <c r="F291" s="83"/>
      <c r="G291" s="83"/>
      <c r="H291" s="83"/>
      <c r="I291" s="83"/>
      <c r="J291" s="15">
        <f>K291+N291</f>
        <v>421200</v>
      </c>
      <c r="K291" s="83"/>
      <c r="L291" s="83"/>
      <c r="M291" s="83"/>
      <c r="N291" s="83">
        <f>O291</f>
        <v>421200</v>
      </c>
      <c r="O291" s="83">
        <v>421200</v>
      </c>
      <c r="P291" s="14">
        <f t="shared" si="83"/>
        <v>421200</v>
      </c>
    </row>
    <row r="292" spans="1:17" s="84" customFormat="1" ht="38.25" x14ac:dyDescent="0.2">
      <c r="A292" s="256" t="s">
        <v>583</v>
      </c>
      <c r="B292" s="214" t="s">
        <v>584</v>
      </c>
      <c r="C292" s="214"/>
      <c r="D292" s="221" t="s">
        <v>585</v>
      </c>
      <c r="E292" s="115">
        <f t="shared" si="85"/>
        <v>0</v>
      </c>
      <c r="F292" s="376"/>
      <c r="G292" s="376"/>
      <c r="H292" s="376"/>
      <c r="I292" s="376"/>
      <c r="J292" s="15">
        <f>K292+N292</f>
        <v>4683800</v>
      </c>
      <c r="K292" s="376"/>
      <c r="L292" s="376"/>
      <c r="M292" s="376"/>
      <c r="N292" s="83">
        <f>O292</f>
        <v>4683800</v>
      </c>
      <c r="O292" s="376">
        <v>4683800</v>
      </c>
      <c r="P292" s="14">
        <f t="shared" si="83"/>
        <v>4683800</v>
      </c>
    </row>
    <row r="293" spans="1:17" s="84" customFormat="1" ht="51" x14ac:dyDescent="0.2">
      <c r="A293" s="256"/>
      <c r="B293" s="214"/>
      <c r="C293" s="214"/>
      <c r="D293" s="215" t="s">
        <v>586</v>
      </c>
      <c r="E293" s="115"/>
      <c r="F293" s="376"/>
      <c r="G293" s="376"/>
      <c r="H293" s="376"/>
      <c r="I293" s="376"/>
      <c r="J293" s="15">
        <f>K293+N293</f>
        <v>4683800</v>
      </c>
      <c r="K293" s="376"/>
      <c r="L293" s="376"/>
      <c r="M293" s="376"/>
      <c r="N293" s="83">
        <f>O293</f>
        <v>4683800</v>
      </c>
      <c r="O293" s="376">
        <v>4683800</v>
      </c>
      <c r="P293" s="14">
        <f t="shared" si="83"/>
        <v>4683800</v>
      </c>
    </row>
    <row r="294" spans="1:17" s="165" customFormat="1" ht="14.25" customHeight="1" x14ac:dyDescent="0.2">
      <c r="A294" s="271" t="s">
        <v>527</v>
      </c>
      <c r="B294" s="108" t="s">
        <v>195</v>
      </c>
      <c r="C294" s="108" t="s">
        <v>139</v>
      </c>
      <c r="D294" s="221" t="s">
        <v>365</v>
      </c>
      <c r="E294" s="115"/>
      <c r="F294" s="227"/>
      <c r="G294" s="227"/>
      <c r="H294" s="227"/>
      <c r="I294" s="227"/>
      <c r="J294" s="15">
        <f>K294+N294</f>
        <v>38000000</v>
      </c>
      <c r="K294" s="227"/>
      <c r="L294" s="227"/>
      <c r="M294" s="227"/>
      <c r="N294" s="227">
        <f>O294</f>
        <v>38000000</v>
      </c>
      <c r="O294" s="227">
        <v>38000000</v>
      </c>
      <c r="P294" s="14">
        <f t="shared" si="83"/>
        <v>38000000</v>
      </c>
    </row>
    <row r="295" spans="1:17" s="165" customFormat="1" ht="16.899999999999999" customHeight="1" x14ac:dyDescent="0.2">
      <c r="A295" s="271" t="s">
        <v>508</v>
      </c>
      <c r="B295" s="108" t="s">
        <v>200</v>
      </c>
      <c r="C295" s="108"/>
      <c r="D295" s="221" t="s">
        <v>202</v>
      </c>
      <c r="E295" s="115">
        <f>E296</f>
        <v>50000</v>
      </c>
      <c r="F295" s="115">
        <f t="shared" ref="F295:O295" si="87">F296</f>
        <v>50000</v>
      </c>
      <c r="G295" s="115">
        <f t="shared" si="87"/>
        <v>0</v>
      </c>
      <c r="H295" s="115">
        <f t="shared" si="87"/>
        <v>0</v>
      </c>
      <c r="I295" s="115">
        <f t="shared" si="87"/>
        <v>0</v>
      </c>
      <c r="J295" s="115">
        <f t="shared" si="87"/>
        <v>0</v>
      </c>
      <c r="K295" s="115">
        <f t="shared" si="87"/>
        <v>0</v>
      </c>
      <c r="L295" s="115">
        <f t="shared" si="87"/>
        <v>0</v>
      </c>
      <c r="M295" s="115">
        <f t="shared" si="87"/>
        <v>0</v>
      </c>
      <c r="N295" s="115">
        <f t="shared" si="87"/>
        <v>0</v>
      </c>
      <c r="O295" s="115">
        <f t="shared" si="87"/>
        <v>0</v>
      </c>
      <c r="P295" s="14">
        <f t="shared" si="83"/>
        <v>50000</v>
      </c>
    </row>
    <row r="296" spans="1:17" s="84" customFormat="1" ht="16.899999999999999" customHeight="1" x14ac:dyDescent="0.2">
      <c r="A296" s="256" t="s">
        <v>509</v>
      </c>
      <c r="B296" s="214" t="s">
        <v>204</v>
      </c>
      <c r="C296" s="214" t="s">
        <v>139</v>
      </c>
      <c r="D296" s="216" t="s">
        <v>205</v>
      </c>
      <c r="E296" s="120">
        <f>F296+I296</f>
        <v>50000</v>
      </c>
      <c r="F296" s="83">
        <v>50000</v>
      </c>
      <c r="G296" s="83"/>
      <c r="H296" s="83"/>
      <c r="I296" s="83"/>
      <c r="J296" s="15">
        <f>K296+N296</f>
        <v>0</v>
      </c>
      <c r="K296" s="83"/>
      <c r="L296" s="83"/>
      <c r="M296" s="83"/>
      <c r="N296" s="83"/>
      <c r="O296" s="83"/>
      <c r="P296" s="104">
        <f t="shared" si="83"/>
        <v>50000</v>
      </c>
    </row>
    <row r="297" spans="1:17" s="7" customFormat="1" ht="15" customHeight="1" x14ac:dyDescent="0.2">
      <c r="A297" s="272">
        <v>3700000</v>
      </c>
      <c r="B297" s="218"/>
      <c r="C297" s="219"/>
      <c r="D297" s="217" t="s">
        <v>79</v>
      </c>
      <c r="E297" s="33">
        <f>E298</f>
        <v>7359600</v>
      </c>
      <c r="F297" s="33">
        <f t="shared" ref="F297:O297" si="88">F298</f>
        <v>7004600</v>
      </c>
      <c r="G297" s="33">
        <f t="shared" si="88"/>
        <v>4008250</v>
      </c>
      <c r="H297" s="33">
        <f t="shared" si="88"/>
        <v>84600</v>
      </c>
      <c r="I297" s="33">
        <f t="shared" si="88"/>
        <v>0</v>
      </c>
      <c r="J297" s="33">
        <f t="shared" si="88"/>
        <v>1049022</v>
      </c>
      <c r="K297" s="33">
        <f t="shared" si="88"/>
        <v>0</v>
      </c>
      <c r="L297" s="33">
        <f t="shared" si="88"/>
        <v>0</v>
      </c>
      <c r="M297" s="33">
        <f t="shared" si="88"/>
        <v>0</v>
      </c>
      <c r="N297" s="33">
        <f t="shared" si="88"/>
        <v>1049022</v>
      </c>
      <c r="O297" s="33">
        <f t="shared" si="88"/>
        <v>1049022</v>
      </c>
      <c r="P297" s="14">
        <f t="shared" si="42"/>
        <v>8408622</v>
      </c>
    </row>
    <row r="298" spans="1:17" s="7" customFormat="1" x14ac:dyDescent="0.2">
      <c r="A298" s="262" t="s">
        <v>387</v>
      </c>
      <c r="B298" s="220"/>
      <c r="C298" s="219"/>
      <c r="D298" s="365" t="s">
        <v>79</v>
      </c>
      <c r="E298" s="304">
        <f>E299+E301+E303+E300+E302</f>
        <v>7359600</v>
      </c>
      <c r="F298" s="304">
        <f t="shared" ref="F298:P298" si="89">F299+F301+F303+F300+F302</f>
        <v>7004600</v>
      </c>
      <c r="G298" s="304">
        <f t="shared" si="89"/>
        <v>4008250</v>
      </c>
      <c r="H298" s="304">
        <f t="shared" si="89"/>
        <v>84600</v>
      </c>
      <c r="I298" s="304">
        <f t="shared" si="89"/>
        <v>0</v>
      </c>
      <c r="J298" s="304">
        <f t="shared" si="89"/>
        <v>1049022</v>
      </c>
      <c r="K298" s="304">
        <f t="shared" si="89"/>
        <v>0</v>
      </c>
      <c r="L298" s="304">
        <f t="shared" si="89"/>
        <v>0</v>
      </c>
      <c r="M298" s="304">
        <f t="shared" si="89"/>
        <v>0</v>
      </c>
      <c r="N298" s="304">
        <f t="shared" si="89"/>
        <v>1049022</v>
      </c>
      <c r="O298" s="304">
        <f t="shared" si="89"/>
        <v>1049022</v>
      </c>
      <c r="P298" s="304">
        <f t="shared" si="89"/>
        <v>8408622</v>
      </c>
    </row>
    <row r="299" spans="1:17" s="7" customFormat="1" ht="25.9" customHeight="1" x14ac:dyDescent="0.2">
      <c r="A299" s="355" t="s">
        <v>388</v>
      </c>
      <c r="B299" s="356" t="s">
        <v>208</v>
      </c>
      <c r="C299" s="356" t="s">
        <v>133</v>
      </c>
      <c r="D299" s="360" t="s">
        <v>207</v>
      </c>
      <c r="E299" s="361">
        <f>F299+I299</f>
        <v>5343600</v>
      </c>
      <c r="F299" s="363">
        <v>5343600</v>
      </c>
      <c r="G299" s="305">
        <v>4008250</v>
      </c>
      <c r="H299" s="13">
        <v>84600</v>
      </c>
      <c r="I299" s="13"/>
      <c r="J299" s="15">
        <f>K299+N299</f>
        <v>0</v>
      </c>
      <c r="K299" s="13"/>
      <c r="L299" s="13"/>
      <c r="M299" s="13"/>
      <c r="N299" s="13">
        <f>O299</f>
        <v>0</v>
      </c>
      <c r="O299" s="13"/>
      <c r="P299" s="14">
        <f>E299+J299</f>
        <v>5343600</v>
      </c>
    </row>
    <row r="300" spans="1:17" s="7" customFormat="1" x14ac:dyDescent="0.2">
      <c r="A300" s="262" t="s">
        <v>567</v>
      </c>
      <c r="B300" s="211" t="s">
        <v>30</v>
      </c>
      <c r="C300" s="211" t="s">
        <v>568</v>
      </c>
      <c r="D300" s="366" t="s">
        <v>569</v>
      </c>
      <c r="E300" s="361">
        <f>F300+I300</f>
        <v>611000</v>
      </c>
      <c r="F300" s="364">
        <v>611000</v>
      </c>
      <c r="G300" s="362"/>
      <c r="H300" s="224"/>
      <c r="I300" s="13"/>
      <c r="J300" s="15"/>
      <c r="K300" s="13"/>
      <c r="L300" s="13"/>
      <c r="M300" s="13"/>
      <c r="N300" s="13"/>
      <c r="O300" s="13"/>
      <c r="P300" s="14">
        <f>E300+J300</f>
        <v>611000</v>
      </c>
    </row>
    <row r="301" spans="1:17" s="7" customFormat="1" x14ac:dyDescent="0.2">
      <c r="A301" s="300" t="s">
        <v>390</v>
      </c>
      <c r="B301" s="301" t="s">
        <v>389</v>
      </c>
      <c r="C301" s="302" t="s">
        <v>146</v>
      </c>
      <c r="D301" s="357" t="s">
        <v>80</v>
      </c>
      <c r="E301" s="358">
        <v>355000</v>
      </c>
      <c r="F301" s="359"/>
      <c r="G301" s="359"/>
      <c r="H301" s="13"/>
      <c r="I301" s="13"/>
      <c r="J301" s="15">
        <f>K301+N301</f>
        <v>0</v>
      </c>
      <c r="K301" s="13"/>
      <c r="L301" s="13"/>
      <c r="M301" s="13"/>
      <c r="N301" s="13">
        <f>O301</f>
        <v>0</v>
      </c>
      <c r="O301" s="13"/>
      <c r="P301" s="14">
        <f>E301+J301</f>
        <v>355000</v>
      </c>
    </row>
    <row r="302" spans="1:17" s="7" customFormat="1" hidden="1" x14ac:dyDescent="0.2">
      <c r="A302" s="262" t="s">
        <v>551</v>
      </c>
      <c r="B302" s="220" t="s">
        <v>552</v>
      </c>
      <c r="C302" s="310" t="s">
        <v>541</v>
      </c>
      <c r="D302" s="309" t="s">
        <v>553</v>
      </c>
      <c r="E302" s="33">
        <v>0</v>
      </c>
      <c r="F302" s="305"/>
      <c r="G302" s="305"/>
      <c r="H302" s="305"/>
      <c r="I302" s="305"/>
      <c r="J302" s="15">
        <f>K302+N302</f>
        <v>0</v>
      </c>
      <c r="K302" s="305"/>
      <c r="L302" s="305"/>
      <c r="M302" s="305"/>
      <c r="N302" s="13">
        <f>O302</f>
        <v>0</v>
      </c>
      <c r="O302" s="305"/>
      <c r="P302" s="14">
        <f>E302+J302</f>
        <v>0</v>
      </c>
    </row>
    <row r="303" spans="1:17" s="7" customFormat="1" ht="25.5" x14ac:dyDescent="0.2">
      <c r="A303" s="300" t="s">
        <v>542</v>
      </c>
      <c r="B303" s="301" t="s">
        <v>539</v>
      </c>
      <c r="C303" s="302" t="s">
        <v>541</v>
      </c>
      <c r="D303" s="303" t="s">
        <v>540</v>
      </c>
      <c r="E303" s="304">
        <f>F303+I303</f>
        <v>1050000</v>
      </c>
      <c r="F303" s="305">
        <v>1050000</v>
      </c>
      <c r="G303" s="305"/>
      <c r="H303" s="305"/>
      <c r="I303" s="305"/>
      <c r="J303" s="306">
        <f>K303+N303</f>
        <v>1049022</v>
      </c>
      <c r="K303" s="305"/>
      <c r="L303" s="305"/>
      <c r="M303" s="305"/>
      <c r="N303" s="305">
        <f>O303</f>
        <v>1049022</v>
      </c>
      <c r="O303" s="305">
        <v>1049022</v>
      </c>
      <c r="P303" s="14">
        <f>E303+J303</f>
        <v>2099022</v>
      </c>
    </row>
    <row r="304" spans="1:17" ht="13.5" thickBot="1" x14ac:dyDescent="0.25">
      <c r="A304" s="273"/>
      <c r="B304" s="45"/>
      <c r="C304" s="46"/>
      <c r="D304" s="76" t="s">
        <v>81</v>
      </c>
      <c r="E304" s="47">
        <f t="shared" ref="E304:P304" si="90">E14+E36+E64+E110+E193+E199+E209+E226+E251+E285+E297</f>
        <v>1274741752</v>
      </c>
      <c r="F304" s="47">
        <f t="shared" si="90"/>
        <v>1274386752</v>
      </c>
      <c r="G304" s="47">
        <f t="shared" si="90"/>
        <v>326807049</v>
      </c>
      <c r="H304" s="47">
        <f t="shared" si="90"/>
        <v>44417065</v>
      </c>
      <c r="I304" s="47">
        <f t="shared" si="90"/>
        <v>0</v>
      </c>
      <c r="J304" s="47">
        <f t="shared" si="90"/>
        <v>278916360</v>
      </c>
      <c r="K304" s="47">
        <f t="shared" si="90"/>
        <v>27864911</v>
      </c>
      <c r="L304" s="47">
        <f t="shared" si="90"/>
        <v>1769100</v>
      </c>
      <c r="M304" s="47">
        <f t="shared" si="90"/>
        <v>1458600</v>
      </c>
      <c r="N304" s="47">
        <f t="shared" si="90"/>
        <v>251051449</v>
      </c>
      <c r="O304" s="47">
        <f t="shared" si="90"/>
        <v>209955110</v>
      </c>
      <c r="P304" s="47">
        <f t="shared" si="90"/>
        <v>1553658112</v>
      </c>
      <c r="Q304">
        <f>E304+J304</f>
        <v>1553658112</v>
      </c>
    </row>
    <row r="305" spans="1:18" x14ac:dyDescent="0.2">
      <c r="A305" s="297"/>
      <c r="B305" s="298"/>
      <c r="C305" s="299"/>
    </row>
    <row r="306" spans="1:18" ht="16.5" customHeight="1" x14ac:dyDescent="0.2">
      <c r="A306" s="297"/>
      <c r="B306" s="298"/>
      <c r="C306" s="299"/>
      <c r="D306" s="17" t="s">
        <v>73</v>
      </c>
      <c r="E306" s="17"/>
      <c r="F306" s="17"/>
      <c r="G306" s="17"/>
      <c r="H306" s="17"/>
      <c r="I306" s="17"/>
      <c r="J306" s="17"/>
      <c r="N306" s="17" t="s">
        <v>590</v>
      </c>
      <c r="Q306">
        <v>1173709054</v>
      </c>
      <c r="R306">
        <f>SUM(Q304-Q306)</f>
        <v>379949058</v>
      </c>
    </row>
    <row r="307" spans="1:18" ht="19.5" customHeight="1" x14ac:dyDescent="0.2">
      <c r="A307" s="297"/>
      <c r="B307" s="298"/>
      <c r="C307" s="299"/>
      <c r="D307" s="18" t="s">
        <v>72</v>
      </c>
      <c r="N307" t="s">
        <v>591</v>
      </c>
      <c r="Q307">
        <f>P304-Q306</f>
        <v>379949058</v>
      </c>
      <c r="R307">
        <f>Q306+Q308</f>
        <v>1287666922</v>
      </c>
    </row>
    <row r="308" spans="1:18" x14ac:dyDescent="0.2">
      <c r="Q308">
        <v>113957868</v>
      </c>
    </row>
    <row r="309" spans="1:18" x14ac:dyDescent="0.2">
      <c r="Q309">
        <f>Q307-Q308</f>
        <v>265991190</v>
      </c>
    </row>
  </sheetData>
  <mergeCells count="24">
    <mergeCell ref="J9:O9"/>
    <mergeCell ref="K10:K12"/>
    <mergeCell ref="M2:P2"/>
    <mergeCell ref="M4:P4"/>
    <mergeCell ref="C5:P5"/>
    <mergeCell ref="C6:P6"/>
    <mergeCell ref="P9:P12"/>
    <mergeCell ref="H11:H12"/>
    <mergeCell ref="E9:I9"/>
    <mergeCell ref="I10:I12"/>
    <mergeCell ref="O11:O12"/>
    <mergeCell ref="N10:N12"/>
    <mergeCell ref="L11:L12"/>
    <mergeCell ref="J10:J12"/>
    <mergeCell ref="L10:M10"/>
    <mergeCell ref="M11:M12"/>
    <mergeCell ref="A9:A12"/>
    <mergeCell ref="B9:B12"/>
    <mergeCell ref="C9:C12"/>
    <mergeCell ref="D9:D12"/>
    <mergeCell ref="G11:G12"/>
    <mergeCell ref="F10:F12"/>
    <mergeCell ref="E10:E12"/>
    <mergeCell ref="G10:H10"/>
  </mergeCells>
  <phoneticPr fontId="31" type="noConversion"/>
  <hyperlinks>
    <hyperlink ref="C250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10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Admin</cp:lastModifiedBy>
  <cp:lastPrinted>2018-10-29T11:31:34Z</cp:lastPrinted>
  <dcterms:created xsi:type="dcterms:W3CDTF">2016-02-15T14:53:30Z</dcterms:created>
  <dcterms:modified xsi:type="dcterms:W3CDTF">2021-05-13T21:13:50Z</dcterms:modified>
</cp:coreProperties>
</file>